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ASM\NATPUB\2022\"/>
    </mc:Choice>
  </mc:AlternateContent>
  <xr:revisionPtr revIDLastSave="0" documentId="13_ncr:1_{7A4299A8-B4E6-4AE7-930B-9E6F0AD07F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TPUB_2021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NATPUB_2021!#REF!</definedName>
  </definedNames>
  <calcPr calcId="191029"/>
</workbook>
</file>

<file path=xl/calcChain.xml><?xml version="1.0" encoding="utf-8"?>
<calcChain xmlns="http://schemas.openxmlformats.org/spreadsheetml/2006/main">
  <c r="K30" i="7" l="1"/>
  <c r="E146" i="7" l="1"/>
  <c r="D426" i="7"/>
  <c r="D405" i="7"/>
  <c r="D362" i="7"/>
  <c r="D191" i="7"/>
  <c r="D138" i="7"/>
  <c r="K663" i="7" l="1"/>
  <c r="K662" i="7"/>
  <c r="J662" i="7"/>
  <c r="K661" i="7"/>
  <c r="J661" i="7"/>
  <c r="I661" i="7"/>
  <c r="K660" i="7"/>
  <c r="J660" i="7"/>
  <c r="I660" i="7"/>
  <c r="H660" i="7"/>
  <c r="K659" i="7"/>
  <c r="J659" i="7"/>
  <c r="I659" i="7"/>
  <c r="H659" i="7"/>
  <c r="G659" i="7"/>
  <c r="K658" i="7"/>
  <c r="J658" i="7"/>
  <c r="I658" i="7"/>
  <c r="H658" i="7"/>
  <c r="G658" i="7"/>
  <c r="F658" i="7"/>
  <c r="K657" i="7"/>
  <c r="J657" i="7"/>
  <c r="I657" i="7"/>
  <c r="H657" i="7"/>
  <c r="G657" i="7"/>
  <c r="F657" i="7"/>
  <c r="E657" i="7"/>
  <c r="K656" i="7"/>
  <c r="J656" i="7"/>
  <c r="I656" i="7"/>
  <c r="H656" i="7"/>
  <c r="G656" i="7"/>
  <c r="F656" i="7"/>
  <c r="E656" i="7"/>
  <c r="D656" i="7"/>
  <c r="K650" i="7"/>
  <c r="K649" i="7"/>
  <c r="J649" i="7"/>
  <c r="K648" i="7"/>
  <c r="J648" i="7"/>
  <c r="I648" i="7"/>
  <c r="K647" i="7"/>
  <c r="J647" i="7"/>
  <c r="I647" i="7"/>
  <c r="H647" i="7"/>
  <c r="K646" i="7"/>
  <c r="J646" i="7"/>
  <c r="I646" i="7"/>
  <c r="H646" i="7"/>
  <c r="G646" i="7"/>
  <c r="K645" i="7"/>
  <c r="J645" i="7"/>
  <c r="I645" i="7"/>
  <c r="H645" i="7"/>
  <c r="G645" i="7"/>
  <c r="F645" i="7"/>
  <c r="K644" i="7"/>
  <c r="J644" i="7"/>
  <c r="I644" i="7"/>
  <c r="H644" i="7"/>
  <c r="G644" i="7"/>
  <c r="F644" i="7"/>
  <c r="E644" i="7"/>
  <c r="K643" i="7"/>
  <c r="J643" i="7"/>
  <c r="I643" i="7"/>
  <c r="H643" i="7"/>
  <c r="G643" i="7"/>
  <c r="F643" i="7"/>
  <c r="E643" i="7"/>
  <c r="D643" i="7"/>
  <c r="K637" i="7"/>
  <c r="K636" i="7"/>
  <c r="J636" i="7"/>
  <c r="K635" i="7"/>
  <c r="J635" i="7"/>
  <c r="I635" i="7"/>
  <c r="K634" i="7"/>
  <c r="J634" i="7"/>
  <c r="I634" i="7"/>
  <c r="H634" i="7"/>
  <c r="K633" i="7"/>
  <c r="J633" i="7"/>
  <c r="I633" i="7"/>
  <c r="H633" i="7"/>
  <c r="G633" i="7"/>
  <c r="K632" i="7"/>
  <c r="J632" i="7"/>
  <c r="I632" i="7"/>
  <c r="H632" i="7"/>
  <c r="G632" i="7"/>
  <c r="F632" i="7"/>
  <c r="K631" i="7"/>
  <c r="J631" i="7"/>
  <c r="I631" i="7"/>
  <c r="H631" i="7"/>
  <c r="G631" i="7"/>
  <c r="F631" i="7"/>
  <c r="E631" i="7"/>
  <c r="K630" i="7"/>
  <c r="J630" i="7"/>
  <c r="I630" i="7"/>
  <c r="H630" i="7"/>
  <c r="G630" i="7"/>
  <c r="F630" i="7"/>
  <c r="E630" i="7"/>
  <c r="D630" i="7"/>
  <c r="K624" i="7"/>
  <c r="K623" i="7"/>
  <c r="J623" i="7"/>
  <c r="K622" i="7"/>
  <c r="J622" i="7"/>
  <c r="I622" i="7"/>
  <c r="K621" i="7"/>
  <c r="J621" i="7"/>
  <c r="I621" i="7"/>
  <c r="H621" i="7"/>
  <c r="K620" i="7"/>
  <c r="J620" i="7"/>
  <c r="I620" i="7"/>
  <c r="H620" i="7"/>
  <c r="G620" i="7"/>
  <c r="K619" i="7"/>
  <c r="J619" i="7"/>
  <c r="I619" i="7"/>
  <c r="H619" i="7"/>
  <c r="G619" i="7"/>
  <c r="F619" i="7"/>
  <c r="K618" i="7"/>
  <c r="J618" i="7"/>
  <c r="I618" i="7"/>
  <c r="H618" i="7"/>
  <c r="G618" i="7"/>
  <c r="F618" i="7"/>
  <c r="E618" i="7"/>
  <c r="K617" i="7"/>
  <c r="J617" i="7"/>
  <c r="I617" i="7"/>
  <c r="H617" i="7"/>
  <c r="G617" i="7"/>
  <c r="F617" i="7"/>
  <c r="E617" i="7"/>
  <c r="D617" i="7"/>
  <c r="H554" i="7"/>
  <c r="H583" i="7" s="1"/>
  <c r="G554" i="7"/>
  <c r="G583" i="7" s="1"/>
  <c r="F554" i="7"/>
  <c r="F583" i="7" s="1"/>
  <c r="E554" i="7"/>
  <c r="E583" i="7" s="1"/>
  <c r="D554" i="7"/>
  <c r="D583" i="7" s="1"/>
  <c r="C554" i="7"/>
  <c r="C583" i="7" s="1"/>
  <c r="B554" i="7"/>
  <c r="B583" i="7" s="1"/>
  <c r="H553" i="7"/>
  <c r="G553" i="7"/>
  <c r="F553" i="7"/>
  <c r="E553" i="7"/>
  <c r="D553" i="7"/>
  <c r="C553" i="7"/>
  <c r="B553" i="7"/>
  <c r="H552" i="7"/>
  <c r="G552" i="7"/>
  <c r="F552" i="7"/>
  <c r="E552" i="7"/>
  <c r="D552" i="7"/>
  <c r="C552" i="7"/>
  <c r="B552" i="7"/>
  <c r="H551" i="7"/>
  <c r="G551" i="7"/>
  <c r="F551" i="7"/>
  <c r="E551" i="7"/>
  <c r="D551" i="7"/>
  <c r="C551" i="7"/>
  <c r="B551" i="7"/>
  <c r="H550" i="7"/>
  <c r="G550" i="7"/>
  <c r="F550" i="7"/>
  <c r="F579" i="7" s="1"/>
  <c r="E550" i="7"/>
  <c r="D550" i="7"/>
  <c r="D579" i="7" s="1"/>
  <c r="C550" i="7"/>
  <c r="B550" i="7"/>
  <c r="H549" i="7"/>
  <c r="G549" i="7"/>
  <c r="F549" i="7"/>
  <c r="E549" i="7"/>
  <c r="D549" i="7"/>
  <c r="C549" i="7"/>
  <c r="B549" i="7"/>
  <c r="H548" i="7"/>
  <c r="G548" i="7"/>
  <c r="F548" i="7"/>
  <c r="E548" i="7"/>
  <c r="D548" i="7"/>
  <c r="C548" i="7"/>
  <c r="B548" i="7"/>
  <c r="H547" i="7"/>
  <c r="G547" i="7"/>
  <c r="F547" i="7"/>
  <c r="E547" i="7"/>
  <c r="D547" i="7"/>
  <c r="C547" i="7"/>
  <c r="B547" i="7"/>
  <c r="H546" i="7"/>
  <c r="H575" i="7" s="1"/>
  <c r="G546" i="7"/>
  <c r="G575" i="7" s="1"/>
  <c r="F546" i="7"/>
  <c r="F575" i="7" s="1"/>
  <c r="E546" i="7"/>
  <c r="E575" i="7" s="1"/>
  <c r="D546" i="7"/>
  <c r="D575" i="7" s="1"/>
  <c r="C546" i="7"/>
  <c r="C575" i="7" s="1"/>
  <c r="B546" i="7"/>
  <c r="B575" i="7" s="1"/>
  <c r="H545" i="7"/>
  <c r="G545" i="7"/>
  <c r="F545" i="7"/>
  <c r="E545" i="7"/>
  <c r="D545" i="7"/>
  <c r="C545" i="7"/>
  <c r="B545" i="7"/>
  <c r="H544" i="7"/>
  <c r="G544" i="7"/>
  <c r="F544" i="7"/>
  <c r="E544" i="7"/>
  <c r="D544" i="7"/>
  <c r="C544" i="7"/>
  <c r="B544" i="7"/>
  <c r="H543" i="7"/>
  <c r="G543" i="7"/>
  <c r="F543" i="7"/>
  <c r="E543" i="7"/>
  <c r="E572" i="7" s="1"/>
  <c r="D543" i="7"/>
  <c r="C543" i="7"/>
  <c r="B543" i="7"/>
  <c r="H542" i="7"/>
  <c r="G542" i="7"/>
  <c r="F542" i="7"/>
  <c r="F571" i="7" s="1"/>
  <c r="E542" i="7"/>
  <c r="D542" i="7"/>
  <c r="D571" i="7" s="1"/>
  <c r="C542" i="7"/>
  <c r="B542" i="7"/>
  <c r="H541" i="7"/>
  <c r="G541" i="7"/>
  <c r="F541" i="7"/>
  <c r="E541" i="7"/>
  <c r="E570" i="7" s="1"/>
  <c r="D541" i="7"/>
  <c r="C541" i="7"/>
  <c r="B541" i="7"/>
  <c r="H540" i="7"/>
  <c r="G540" i="7"/>
  <c r="F540" i="7"/>
  <c r="E540" i="7"/>
  <c r="D540" i="7"/>
  <c r="C540" i="7"/>
  <c r="B540" i="7"/>
  <c r="H539" i="7"/>
  <c r="G539" i="7"/>
  <c r="F539" i="7"/>
  <c r="E539" i="7"/>
  <c r="E568" i="7" s="1"/>
  <c r="D539" i="7"/>
  <c r="C539" i="7"/>
  <c r="B539" i="7"/>
  <c r="H538" i="7"/>
  <c r="H567" i="7" s="1"/>
  <c r="G538" i="7"/>
  <c r="G567" i="7" s="1"/>
  <c r="F538" i="7"/>
  <c r="F567" i="7" s="1"/>
  <c r="E538" i="7"/>
  <c r="E567" i="7" s="1"/>
  <c r="D538" i="7"/>
  <c r="D567" i="7" s="1"/>
  <c r="C538" i="7"/>
  <c r="C567" i="7" s="1"/>
  <c r="B538" i="7"/>
  <c r="B567" i="7" s="1"/>
  <c r="H537" i="7"/>
  <c r="G537" i="7"/>
  <c r="F537" i="7"/>
  <c r="E537" i="7"/>
  <c r="D537" i="7"/>
  <c r="C537" i="7"/>
  <c r="B537" i="7"/>
  <c r="H536" i="7"/>
  <c r="G536" i="7"/>
  <c r="F536" i="7"/>
  <c r="E536" i="7"/>
  <c r="E565" i="7" s="1"/>
  <c r="D536" i="7"/>
  <c r="C536" i="7"/>
  <c r="B536" i="7"/>
  <c r="H535" i="7"/>
  <c r="G535" i="7"/>
  <c r="F535" i="7"/>
  <c r="E535" i="7"/>
  <c r="E564" i="7" s="1"/>
  <c r="D535" i="7"/>
  <c r="C535" i="7"/>
  <c r="B535" i="7"/>
  <c r="H534" i="7"/>
  <c r="G534" i="7"/>
  <c r="F534" i="7"/>
  <c r="F563" i="7" s="1"/>
  <c r="E534" i="7"/>
  <c r="D534" i="7"/>
  <c r="D563" i="7" s="1"/>
  <c r="C534" i="7"/>
  <c r="B534" i="7"/>
  <c r="H533" i="7"/>
  <c r="G533" i="7"/>
  <c r="F533" i="7"/>
  <c r="E533" i="7"/>
  <c r="E562" i="7" s="1"/>
  <c r="D533" i="7"/>
  <c r="C533" i="7"/>
  <c r="B533" i="7"/>
  <c r="H532" i="7"/>
  <c r="G532" i="7"/>
  <c r="F532" i="7"/>
  <c r="E532" i="7"/>
  <c r="D532" i="7"/>
  <c r="C532" i="7"/>
  <c r="B532" i="7"/>
  <c r="H531" i="7"/>
  <c r="G531" i="7"/>
  <c r="F531" i="7"/>
  <c r="E531" i="7"/>
  <c r="E560" i="7" s="1"/>
  <c r="D531" i="7"/>
  <c r="C531" i="7"/>
  <c r="B531" i="7"/>
  <c r="H530" i="7"/>
  <c r="H559" i="7" s="1"/>
  <c r="G530" i="7"/>
  <c r="G559" i="7" s="1"/>
  <c r="F530" i="7"/>
  <c r="F559" i="7" s="1"/>
  <c r="E530" i="7"/>
  <c r="E559" i="7" s="1"/>
  <c r="D530" i="7"/>
  <c r="D559" i="7" s="1"/>
  <c r="C530" i="7"/>
  <c r="C559" i="7" s="1"/>
  <c r="B530" i="7"/>
  <c r="B559" i="7" s="1"/>
  <c r="H529" i="7"/>
  <c r="G529" i="7"/>
  <c r="F529" i="7"/>
  <c r="E529" i="7"/>
  <c r="D529" i="7"/>
  <c r="C529" i="7"/>
  <c r="B529" i="7"/>
  <c r="K521" i="7"/>
  <c r="J521" i="7"/>
  <c r="I521" i="7"/>
  <c r="H521" i="7"/>
  <c r="G521" i="7"/>
  <c r="F521" i="7"/>
  <c r="E521" i="7"/>
  <c r="D521" i="7"/>
  <c r="C521" i="7"/>
  <c r="B521" i="7"/>
  <c r="K506" i="7"/>
  <c r="J506" i="7"/>
  <c r="I506" i="7"/>
  <c r="H506" i="7"/>
  <c r="G506" i="7"/>
  <c r="F506" i="7"/>
  <c r="E506" i="7"/>
  <c r="D506" i="7"/>
  <c r="C506" i="7"/>
  <c r="B506" i="7"/>
  <c r="K505" i="7"/>
  <c r="J505" i="7"/>
  <c r="I505" i="7"/>
  <c r="H505" i="7"/>
  <c r="G505" i="7"/>
  <c r="F505" i="7"/>
  <c r="E505" i="7"/>
  <c r="D505" i="7"/>
  <c r="C505" i="7"/>
  <c r="B505" i="7"/>
  <c r="K504" i="7"/>
  <c r="J504" i="7"/>
  <c r="I504" i="7"/>
  <c r="H504" i="7"/>
  <c r="G504" i="7"/>
  <c r="F504" i="7"/>
  <c r="E504" i="7"/>
  <c r="D504" i="7"/>
  <c r="C504" i="7"/>
  <c r="B504" i="7"/>
  <c r="K503" i="7"/>
  <c r="J503" i="7"/>
  <c r="I503" i="7"/>
  <c r="H503" i="7"/>
  <c r="G503" i="7"/>
  <c r="F503" i="7"/>
  <c r="E503" i="7"/>
  <c r="D503" i="7"/>
  <c r="C503" i="7"/>
  <c r="B503" i="7"/>
  <c r="K502" i="7"/>
  <c r="J502" i="7"/>
  <c r="I502" i="7"/>
  <c r="H502" i="7"/>
  <c r="G502" i="7"/>
  <c r="F502" i="7"/>
  <c r="E502" i="7"/>
  <c r="D502" i="7"/>
  <c r="C502" i="7"/>
  <c r="B502" i="7"/>
  <c r="K501" i="7"/>
  <c r="J501" i="7"/>
  <c r="I501" i="7"/>
  <c r="H501" i="7"/>
  <c r="G501" i="7"/>
  <c r="F501" i="7"/>
  <c r="E501" i="7"/>
  <c r="D501" i="7"/>
  <c r="C501" i="7"/>
  <c r="B501" i="7"/>
  <c r="K500" i="7"/>
  <c r="J500" i="7"/>
  <c r="I500" i="7"/>
  <c r="H500" i="7"/>
  <c r="G500" i="7"/>
  <c r="F500" i="7"/>
  <c r="E500" i="7"/>
  <c r="D500" i="7"/>
  <c r="C500" i="7"/>
  <c r="B500" i="7"/>
  <c r="K499" i="7"/>
  <c r="J499" i="7"/>
  <c r="I499" i="7"/>
  <c r="H499" i="7"/>
  <c r="G499" i="7"/>
  <c r="F499" i="7"/>
  <c r="E499" i="7"/>
  <c r="D499" i="7"/>
  <c r="C499" i="7"/>
  <c r="B499" i="7"/>
  <c r="K492" i="7"/>
  <c r="J492" i="7"/>
  <c r="I492" i="7"/>
  <c r="H492" i="7"/>
  <c r="G492" i="7"/>
  <c r="F492" i="7"/>
  <c r="E492" i="7"/>
  <c r="D492" i="7"/>
  <c r="C492" i="7"/>
  <c r="B492" i="7"/>
  <c r="K491" i="7"/>
  <c r="J491" i="7"/>
  <c r="I491" i="7"/>
  <c r="H491" i="7"/>
  <c r="G491" i="7"/>
  <c r="F491" i="7"/>
  <c r="E491" i="7"/>
  <c r="D491" i="7"/>
  <c r="C491" i="7"/>
  <c r="B491" i="7"/>
  <c r="K490" i="7"/>
  <c r="J490" i="7"/>
  <c r="I490" i="7"/>
  <c r="H490" i="7"/>
  <c r="G490" i="7"/>
  <c r="F490" i="7"/>
  <c r="E490" i="7"/>
  <c r="D490" i="7"/>
  <c r="C490" i="7"/>
  <c r="B490" i="7"/>
  <c r="K489" i="7"/>
  <c r="J489" i="7"/>
  <c r="I489" i="7"/>
  <c r="H489" i="7"/>
  <c r="G489" i="7"/>
  <c r="F489" i="7"/>
  <c r="E489" i="7"/>
  <c r="D489" i="7"/>
  <c r="C489" i="7"/>
  <c r="B489" i="7"/>
  <c r="K488" i="7"/>
  <c r="J488" i="7"/>
  <c r="I488" i="7"/>
  <c r="H488" i="7"/>
  <c r="G488" i="7"/>
  <c r="F488" i="7"/>
  <c r="E488" i="7"/>
  <c r="D488" i="7"/>
  <c r="C488" i="7"/>
  <c r="B488" i="7"/>
  <c r="K487" i="7"/>
  <c r="J487" i="7"/>
  <c r="I487" i="7"/>
  <c r="H487" i="7"/>
  <c r="G487" i="7"/>
  <c r="F487" i="7"/>
  <c r="E487" i="7"/>
  <c r="D487" i="7"/>
  <c r="C487" i="7"/>
  <c r="B487" i="7"/>
  <c r="K480" i="7"/>
  <c r="J480" i="7"/>
  <c r="I480" i="7"/>
  <c r="H480" i="7"/>
  <c r="G480" i="7"/>
  <c r="F480" i="7"/>
  <c r="E480" i="7"/>
  <c r="D480" i="7"/>
  <c r="C480" i="7"/>
  <c r="B480" i="7"/>
  <c r="K479" i="7"/>
  <c r="J479" i="7"/>
  <c r="I479" i="7"/>
  <c r="H479" i="7"/>
  <c r="G479" i="7"/>
  <c r="F479" i="7"/>
  <c r="E479" i="7"/>
  <c r="D479" i="7"/>
  <c r="C479" i="7"/>
  <c r="B479" i="7"/>
  <c r="K478" i="7"/>
  <c r="J478" i="7"/>
  <c r="I478" i="7"/>
  <c r="H478" i="7"/>
  <c r="G478" i="7"/>
  <c r="F478" i="7"/>
  <c r="E478" i="7"/>
  <c r="D478" i="7"/>
  <c r="C478" i="7"/>
  <c r="B478" i="7"/>
  <c r="K477" i="7"/>
  <c r="J477" i="7"/>
  <c r="I477" i="7"/>
  <c r="H477" i="7"/>
  <c r="G477" i="7"/>
  <c r="F477" i="7"/>
  <c r="E477" i="7"/>
  <c r="D477" i="7"/>
  <c r="C477" i="7"/>
  <c r="B477" i="7"/>
  <c r="K476" i="7"/>
  <c r="J476" i="7"/>
  <c r="I476" i="7"/>
  <c r="H476" i="7"/>
  <c r="G476" i="7"/>
  <c r="F476" i="7"/>
  <c r="E476" i="7"/>
  <c r="D476" i="7"/>
  <c r="C476" i="7"/>
  <c r="B476" i="7"/>
  <c r="K475" i="7"/>
  <c r="J475" i="7"/>
  <c r="I475" i="7"/>
  <c r="H475" i="7"/>
  <c r="G475" i="7"/>
  <c r="F475" i="7"/>
  <c r="E475" i="7"/>
  <c r="D475" i="7"/>
  <c r="C475" i="7"/>
  <c r="B475" i="7"/>
  <c r="K474" i="7"/>
  <c r="J474" i="7"/>
  <c r="I474" i="7"/>
  <c r="H474" i="7"/>
  <c r="G474" i="7"/>
  <c r="F474" i="7"/>
  <c r="E474" i="7"/>
  <c r="D474" i="7"/>
  <c r="C474" i="7"/>
  <c r="B474" i="7"/>
  <c r="K473" i="7"/>
  <c r="J473" i="7"/>
  <c r="I473" i="7"/>
  <c r="H473" i="7"/>
  <c r="G473" i="7"/>
  <c r="F473" i="7"/>
  <c r="E473" i="7"/>
  <c r="D473" i="7"/>
  <c r="C473" i="7"/>
  <c r="B473" i="7"/>
  <c r="K466" i="7"/>
  <c r="J466" i="7"/>
  <c r="I466" i="7"/>
  <c r="G466" i="7"/>
  <c r="F466" i="7"/>
  <c r="E466" i="7"/>
  <c r="D466" i="7"/>
  <c r="C466" i="7"/>
  <c r="B466" i="7"/>
  <c r="K465" i="7"/>
  <c r="J465" i="7"/>
  <c r="I465" i="7"/>
  <c r="G465" i="7"/>
  <c r="F465" i="7"/>
  <c r="E465" i="7"/>
  <c r="D465" i="7"/>
  <c r="C465" i="7"/>
  <c r="B465" i="7"/>
  <c r="K464" i="7"/>
  <c r="J464" i="7"/>
  <c r="I464" i="7"/>
  <c r="G464" i="7"/>
  <c r="F464" i="7"/>
  <c r="E464" i="7"/>
  <c r="D464" i="7"/>
  <c r="C464" i="7"/>
  <c r="B464" i="7"/>
  <c r="K463" i="7"/>
  <c r="J463" i="7"/>
  <c r="I463" i="7"/>
  <c r="G463" i="7"/>
  <c r="F463" i="7"/>
  <c r="E463" i="7"/>
  <c r="D463" i="7"/>
  <c r="C463" i="7"/>
  <c r="B463" i="7"/>
  <c r="K462" i="7"/>
  <c r="J462" i="7"/>
  <c r="I462" i="7"/>
  <c r="G462" i="7"/>
  <c r="F462" i="7"/>
  <c r="E462" i="7"/>
  <c r="D462" i="7"/>
  <c r="C462" i="7"/>
  <c r="B462" i="7"/>
  <c r="K461" i="7"/>
  <c r="J461" i="7"/>
  <c r="I461" i="7"/>
  <c r="G461" i="7"/>
  <c r="F461" i="7"/>
  <c r="E461" i="7"/>
  <c r="D461" i="7"/>
  <c r="C461" i="7"/>
  <c r="B461" i="7"/>
  <c r="K460" i="7"/>
  <c r="J460" i="7"/>
  <c r="I460" i="7"/>
  <c r="G460" i="7"/>
  <c r="F460" i="7"/>
  <c r="E460" i="7"/>
  <c r="D460" i="7"/>
  <c r="C460" i="7"/>
  <c r="B460" i="7"/>
  <c r="K459" i="7"/>
  <c r="J459" i="7"/>
  <c r="I459" i="7"/>
  <c r="G459" i="7"/>
  <c r="F459" i="7"/>
  <c r="E459" i="7"/>
  <c r="D459" i="7"/>
  <c r="C459" i="7"/>
  <c r="B459" i="7"/>
  <c r="K458" i="7"/>
  <c r="J458" i="7"/>
  <c r="I458" i="7"/>
  <c r="G458" i="7"/>
  <c r="F458" i="7"/>
  <c r="E458" i="7"/>
  <c r="D458" i="7"/>
  <c r="C458" i="7"/>
  <c r="B458" i="7"/>
  <c r="K457" i="7"/>
  <c r="J457" i="7"/>
  <c r="I457" i="7"/>
  <c r="G457" i="7"/>
  <c r="F457" i="7"/>
  <c r="E457" i="7"/>
  <c r="D457" i="7"/>
  <c r="C457" i="7"/>
  <c r="B457" i="7"/>
  <c r="K456" i="7"/>
  <c r="J456" i="7"/>
  <c r="I456" i="7"/>
  <c r="G456" i="7"/>
  <c r="F456" i="7"/>
  <c r="E456" i="7"/>
  <c r="D456" i="7"/>
  <c r="C456" i="7"/>
  <c r="B456" i="7"/>
  <c r="K455" i="7"/>
  <c r="J455" i="7"/>
  <c r="I455" i="7"/>
  <c r="G455" i="7"/>
  <c r="F455" i="7"/>
  <c r="E455" i="7"/>
  <c r="D455" i="7"/>
  <c r="C455" i="7"/>
  <c r="B455" i="7"/>
  <c r="K454" i="7"/>
  <c r="J454" i="7"/>
  <c r="I454" i="7"/>
  <c r="G454" i="7"/>
  <c r="F454" i="7"/>
  <c r="E454" i="7"/>
  <c r="D454" i="7"/>
  <c r="C454" i="7"/>
  <c r="B454" i="7"/>
  <c r="K453" i="7"/>
  <c r="J453" i="7"/>
  <c r="I453" i="7"/>
  <c r="G453" i="7"/>
  <c r="F453" i="7"/>
  <c r="E453" i="7"/>
  <c r="D453" i="7"/>
  <c r="C453" i="7"/>
  <c r="B453" i="7"/>
  <c r="K447" i="7"/>
  <c r="J447" i="7"/>
  <c r="I447" i="7"/>
  <c r="G447" i="7"/>
  <c r="F447" i="7"/>
  <c r="E447" i="7"/>
  <c r="D447" i="7"/>
  <c r="C447" i="7"/>
  <c r="B447" i="7"/>
  <c r="K446" i="7"/>
  <c r="J446" i="7"/>
  <c r="I446" i="7"/>
  <c r="G446" i="7"/>
  <c r="F446" i="7"/>
  <c r="E446" i="7"/>
  <c r="D446" i="7"/>
  <c r="C446" i="7"/>
  <c r="B446" i="7"/>
  <c r="K445" i="7"/>
  <c r="J445" i="7"/>
  <c r="I445" i="7"/>
  <c r="G445" i="7"/>
  <c r="F445" i="7"/>
  <c r="E445" i="7"/>
  <c r="D445" i="7"/>
  <c r="C445" i="7"/>
  <c r="B445" i="7"/>
  <c r="K444" i="7"/>
  <c r="J444" i="7"/>
  <c r="I444" i="7"/>
  <c r="G444" i="7"/>
  <c r="F444" i="7"/>
  <c r="E444" i="7"/>
  <c r="D444" i="7"/>
  <c r="C444" i="7"/>
  <c r="B444" i="7"/>
  <c r="K443" i="7"/>
  <c r="J443" i="7"/>
  <c r="I443" i="7"/>
  <c r="G443" i="7"/>
  <c r="F443" i="7"/>
  <c r="E443" i="7"/>
  <c r="D443" i="7"/>
  <c r="C443" i="7"/>
  <c r="B443" i="7"/>
  <c r="K442" i="7"/>
  <c r="J442" i="7"/>
  <c r="I442" i="7"/>
  <c r="G442" i="7"/>
  <c r="F442" i="7"/>
  <c r="E442" i="7"/>
  <c r="D442" i="7"/>
  <c r="C442" i="7"/>
  <c r="B442" i="7"/>
  <c r="K441" i="7"/>
  <c r="J441" i="7"/>
  <c r="I441" i="7"/>
  <c r="G441" i="7"/>
  <c r="F441" i="7"/>
  <c r="E441" i="7"/>
  <c r="D441" i="7"/>
  <c r="C441" i="7"/>
  <c r="B441" i="7"/>
  <c r="K440" i="7"/>
  <c r="J440" i="7"/>
  <c r="I440" i="7"/>
  <c r="G440" i="7"/>
  <c r="F440" i="7"/>
  <c r="E440" i="7"/>
  <c r="D440" i="7"/>
  <c r="C440" i="7"/>
  <c r="B440" i="7"/>
  <c r="K439" i="7"/>
  <c r="J439" i="7"/>
  <c r="I439" i="7"/>
  <c r="G439" i="7"/>
  <c r="F439" i="7"/>
  <c r="E439" i="7"/>
  <c r="D439" i="7"/>
  <c r="C439" i="7"/>
  <c r="B439" i="7"/>
  <c r="K438" i="7"/>
  <c r="J438" i="7"/>
  <c r="I438" i="7"/>
  <c r="G438" i="7"/>
  <c r="F438" i="7"/>
  <c r="E438" i="7"/>
  <c r="D438" i="7"/>
  <c r="C438" i="7"/>
  <c r="B438" i="7"/>
  <c r="K437" i="7"/>
  <c r="J437" i="7"/>
  <c r="I437" i="7"/>
  <c r="G437" i="7"/>
  <c r="F437" i="7"/>
  <c r="E437" i="7"/>
  <c r="D437" i="7"/>
  <c r="C437" i="7"/>
  <c r="B437" i="7"/>
  <c r="K436" i="7"/>
  <c r="J436" i="7"/>
  <c r="I436" i="7"/>
  <c r="G436" i="7"/>
  <c r="F436" i="7"/>
  <c r="E436" i="7"/>
  <c r="D436" i="7"/>
  <c r="C436" i="7"/>
  <c r="B436" i="7"/>
  <c r="K435" i="7"/>
  <c r="J435" i="7"/>
  <c r="I435" i="7"/>
  <c r="G435" i="7"/>
  <c r="F435" i="7"/>
  <c r="E435" i="7"/>
  <c r="D435" i="7"/>
  <c r="C435" i="7"/>
  <c r="B435" i="7"/>
  <c r="K434" i="7"/>
  <c r="J434" i="7"/>
  <c r="I434" i="7"/>
  <c r="G434" i="7"/>
  <c r="F434" i="7"/>
  <c r="E434" i="7"/>
  <c r="D434" i="7"/>
  <c r="C434" i="7"/>
  <c r="B434" i="7"/>
  <c r="I428" i="7"/>
  <c r="G428" i="7"/>
  <c r="F428" i="7"/>
  <c r="E428" i="7"/>
  <c r="D428" i="7"/>
  <c r="C428" i="7"/>
  <c r="B428" i="7"/>
  <c r="I427" i="7"/>
  <c r="G427" i="7"/>
  <c r="F427" i="7"/>
  <c r="E427" i="7"/>
  <c r="D427" i="7"/>
  <c r="C427" i="7"/>
  <c r="B427" i="7"/>
  <c r="I426" i="7"/>
  <c r="G426" i="7"/>
  <c r="F426" i="7"/>
  <c r="E426" i="7"/>
  <c r="C426" i="7"/>
  <c r="B426" i="7"/>
  <c r="I425" i="7"/>
  <c r="G425" i="7"/>
  <c r="F425" i="7"/>
  <c r="E425" i="7"/>
  <c r="D425" i="7"/>
  <c r="C425" i="7"/>
  <c r="B425" i="7"/>
  <c r="I424" i="7"/>
  <c r="G424" i="7"/>
  <c r="F424" i="7"/>
  <c r="E424" i="7"/>
  <c r="D424" i="7"/>
  <c r="C424" i="7"/>
  <c r="B424" i="7"/>
  <c r="G418" i="7"/>
  <c r="F418" i="7"/>
  <c r="E418" i="7"/>
  <c r="D418" i="7"/>
  <c r="C418" i="7"/>
  <c r="B418" i="7"/>
  <c r="G417" i="7"/>
  <c r="F417" i="7"/>
  <c r="E417" i="7"/>
  <c r="D417" i="7"/>
  <c r="C417" i="7"/>
  <c r="B417" i="7"/>
  <c r="G416" i="7"/>
  <c r="F416" i="7"/>
  <c r="E416" i="7"/>
  <c r="D416" i="7"/>
  <c r="C416" i="7"/>
  <c r="B416" i="7"/>
  <c r="G415" i="7"/>
  <c r="F415" i="7"/>
  <c r="E415" i="7"/>
  <c r="D415" i="7"/>
  <c r="C415" i="7"/>
  <c r="B415" i="7"/>
  <c r="G414" i="7"/>
  <c r="F414" i="7"/>
  <c r="E414" i="7"/>
  <c r="D414" i="7"/>
  <c r="C414" i="7"/>
  <c r="B414" i="7"/>
  <c r="I408" i="7"/>
  <c r="G408" i="7"/>
  <c r="F408" i="7"/>
  <c r="E408" i="7"/>
  <c r="D408" i="7"/>
  <c r="C408" i="7"/>
  <c r="B408" i="7"/>
  <c r="I407" i="7"/>
  <c r="G407" i="7"/>
  <c r="F407" i="7"/>
  <c r="E407" i="7"/>
  <c r="D407" i="7"/>
  <c r="C407" i="7"/>
  <c r="B407" i="7"/>
  <c r="I406" i="7"/>
  <c r="G406" i="7"/>
  <c r="F406" i="7"/>
  <c r="E406" i="7"/>
  <c r="D406" i="7"/>
  <c r="C406" i="7"/>
  <c r="B406" i="7"/>
  <c r="I405" i="7"/>
  <c r="G405" i="7"/>
  <c r="F405" i="7"/>
  <c r="E405" i="7"/>
  <c r="C405" i="7"/>
  <c r="B405" i="7"/>
  <c r="I404" i="7"/>
  <c r="G404" i="7"/>
  <c r="F404" i="7"/>
  <c r="E404" i="7"/>
  <c r="D404" i="7"/>
  <c r="C404" i="7"/>
  <c r="B404" i="7"/>
  <c r="G398" i="7"/>
  <c r="F398" i="7"/>
  <c r="E398" i="7"/>
  <c r="D398" i="7"/>
  <c r="C398" i="7"/>
  <c r="B398" i="7"/>
  <c r="G397" i="7"/>
  <c r="F397" i="7"/>
  <c r="E397" i="7"/>
  <c r="D397" i="7"/>
  <c r="C397" i="7"/>
  <c r="B397" i="7"/>
  <c r="G396" i="7"/>
  <c r="F396" i="7"/>
  <c r="E396" i="7"/>
  <c r="D396" i="7"/>
  <c r="C396" i="7"/>
  <c r="B396" i="7"/>
  <c r="G395" i="7"/>
  <c r="F395" i="7"/>
  <c r="E395" i="7"/>
  <c r="D395" i="7"/>
  <c r="C395" i="7"/>
  <c r="B395" i="7"/>
  <c r="G394" i="7"/>
  <c r="F394" i="7"/>
  <c r="E394" i="7"/>
  <c r="D394" i="7"/>
  <c r="C394" i="7"/>
  <c r="B394" i="7"/>
  <c r="I389" i="7"/>
  <c r="H388" i="7"/>
  <c r="G388" i="7"/>
  <c r="F379" i="7"/>
  <c r="E379" i="7"/>
  <c r="D379" i="7"/>
  <c r="C379" i="7"/>
  <c r="B379" i="7"/>
  <c r="F378" i="7"/>
  <c r="E378" i="7"/>
  <c r="D378" i="7"/>
  <c r="C378" i="7"/>
  <c r="B378" i="7"/>
  <c r="K375" i="7"/>
  <c r="J375" i="7"/>
  <c r="I375" i="7"/>
  <c r="H375" i="7"/>
  <c r="G375" i="7"/>
  <c r="F375" i="7"/>
  <c r="E375" i="7"/>
  <c r="D375" i="7"/>
  <c r="C375" i="7"/>
  <c r="B375" i="7"/>
  <c r="F362" i="7"/>
  <c r="E362" i="7"/>
  <c r="C362" i="7"/>
  <c r="B362" i="7"/>
  <c r="F361" i="7"/>
  <c r="E361" i="7"/>
  <c r="D361" i="7"/>
  <c r="C361" i="7"/>
  <c r="B361" i="7"/>
  <c r="E360" i="7"/>
  <c r="D360" i="7"/>
  <c r="C360" i="7"/>
  <c r="B360" i="7"/>
  <c r="E359" i="7"/>
  <c r="D359" i="7"/>
  <c r="C359" i="7"/>
  <c r="C358" i="7" s="1"/>
  <c r="B359" i="7"/>
  <c r="F356" i="7"/>
  <c r="E356" i="7"/>
  <c r="D356" i="7"/>
  <c r="C356" i="7"/>
  <c r="B356" i="7"/>
  <c r="F355" i="7"/>
  <c r="E355" i="7"/>
  <c r="D355" i="7"/>
  <c r="C355" i="7"/>
  <c r="B355" i="7"/>
  <c r="F354" i="7"/>
  <c r="E354" i="7"/>
  <c r="D354" i="7"/>
  <c r="C354" i="7"/>
  <c r="B354" i="7"/>
  <c r="F353" i="7"/>
  <c r="E353" i="7"/>
  <c r="D353" i="7"/>
  <c r="C353" i="7"/>
  <c r="B353" i="7"/>
  <c r="K379" i="7"/>
  <c r="J362" i="7"/>
  <c r="I362" i="7"/>
  <c r="G379" i="7"/>
  <c r="K378" i="7"/>
  <c r="J378" i="7"/>
  <c r="I378" i="7"/>
  <c r="H378" i="7"/>
  <c r="G378" i="7"/>
  <c r="F342" i="7"/>
  <c r="F312" i="7" s="1"/>
  <c r="E342" i="7"/>
  <c r="E312" i="7" s="1"/>
  <c r="D342" i="7"/>
  <c r="D312" i="7" s="1"/>
  <c r="C342" i="7"/>
  <c r="C312" i="7" s="1"/>
  <c r="B342" i="7"/>
  <c r="B312" i="7" s="1"/>
  <c r="K340" i="7"/>
  <c r="J340" i="7"/>
  <c r="I340" i="7"/>
  <c r="H340" i="7"/>
  <c r="G340" i="7"/>
  <c r="F340" i="7"/>
  <c r="E340" i="7"/>
  <c r="D340" i="7"/>
  <c r="C340" i="7"/>
  <c r="B340" i="7"/>
  <c r="K361" i="7"/>
  <c r="J361" i="7"/>
  <c r="I361" i="7"/>
  <c r="G361" i="7"/>
  <c r="K355" i="7"/>
  <c r="J355" i="7"/>
  <c r="I355" i="7"/>
  <c r="H355" i="7"/>
  <c r="G355" i="7"/>
  <c r="F336" i="7"/>
  <c r="F373" i="7" s="1"/>
  <c r="E336" i="7"/>
  <c r="E373" i="7" s="1"/>
  <c r="D336" i="7"/>
  <c r="D373" i="7" s="1"/>
  <c r="C336" i="7"/>
  <c r="B336" i="7"/>
  <c r="B373" i="7" s="1"/>
  <c r="F327" i="7"/>
  <c r="E327" i="7"/>
  <c r="D327" i="7"/>
  <c r="C327" i="7"/>
  <c r="B327" i="7"/>
  <c r="F325" i="7"/>
  <c r="E325" i="7"/>
  <c r="F316" i="7"/>
  <c r="E316" i="7"/>
  <c r="D316" i="7"/>
  <c r="C316" i="7"/>
  <c r="B316" i="7"/>
  <c r="F315" i="7"/>
  <c r="E315" i="7"/>
  <c r="D315" i="7"/>
  <c r="C315" i="7"/>
  <c r="B315" i="7"/>
  <c r="G310" i="7"/>
  <c r="F310" i="7"/>
  <c r="E310" i="7"/>
  <c r="D310" i="7"/>
  <c r="C310" i="7"/>
  <c r="B310" i="7"/>
  <c r="E301" i="7"/>
  <c r="D301" i="7"/>
  <c r="C301" i="7"/>
  <c r="B301" i="7"/>
  <c r="E300" i="7"/>
  <c r="D300" i="7"/>
  <c r="C300" i="7"/>
  <c r="B300" i="7"/>
  <c r="E299" i="7"/>
  <c r="D299" i="7"/>
  <c r="C299" i="7"/>
  <c r="B299" i="7"/>
  <c r="F297" i="7"/>
  <c r="E297" i="7"/>
  <c r="D297" i="7"/>
  <c r="C297" i="7"/>
  <c r="B297" i="7"/>
  <c r="F296" i="7"/>
  <c r="E296" i="7"/>
  <c r="D296" i="7"/>
  <c r="C296" i="7"/>
  <c r="B296" i="7"/>
  <c r="F294" i="7"/>
  <c r="E294" i="7"/>
  <c r="D294" i="7"/>
  <c r="C294" i="7"/>
  <c r="B294" i="7"/>
  <c r="F293" i="7"/>
  <c r="E293" i="7"/>
  <c r="D293" i="7"/>
  <c r="C293" i="7"/>
  <c r="B293" i="7"/>
  <c r="F290" i="7"/>
  <c r="E290" i="7"/>
  <c r="D290" i="7"/>
  <c r="C290" i="7"/>
  <c r="B290" i="7"/>
  <c r="F289" i="7"/>
  <c r="E289" i="7"/>
  <c r="D289" i="7"/>
  <c r="C289" i="7"/>
  <c r="B289" i="7"/>
  <c r="K282" i="7"/>
  <c r="J282" i="7"/>
  <c r="I282" i="7"/>
  <c r="H282" i="7"/>
  <c r="G282" i="7"/>
  <c r="K281" i="7"/>
  <c r="J281" i="7"/>
  <c r="I281" i="7"/>
  <c r="H281" i="7"/>
  <c r="G281" i="7"/>
  <c r="K280" i="7"/>
  <c r="J280" i="7"/>
  <c r="I280" i="7"/>
  <c r="H280" i="7"/>
  <c r="G280" i="7"/>
  <c r="F279" i="7"/>
  <c r="E279" i="7"/>
  <c r="D279" i="7"/>
  <c r="C279" i="7"/>
  <c r="B279" i="7"/>
  <c r="K278" i="7"/>
  <c r="J278" i="7"/>
  <c r="I278" i="7"/>
  <c r="H278" i="7"/>
  <c r="G278" i="7"/>
  <c r="K277" i="7"/>
  <c r="J277" i="7"/>
  <c r="I277" i="7"/>
  <c r="H277" i="7"/>
  <c r="G277" i="7"/>
  <c r="F276" i="7"/>
  <c r="E276" i="7"/>
  <c r="D276" i="7"/>
  <c r="C276" i="7"/>
  <c r="B276" i="7"/>
  <c r="K275" i="7"/>
  <c r="J275" i="7"/>
  <c r="I275" i="7"/>
  <c r="H275" i="7"/>
  <c r="G275" i="7"/>
  <c r="K274" i="7"/>
  <c r="J274" i="7"/>
  <c r="I274" i="7"/>
  <c r="H274" i="7"/>
  <c r="G274" i="7"/>
  <c r="K273" i="7"/>
  <c r="J273" i="7"/>
  <c r="I273" i="7"/>
  <c r="H273" i="7"/>
  <c r="H20" i="7" s="1"/>
  <c r="G273" i="7"/>
  <c r="G20" i="7" s="1"/>
  <c r="F273" i="7"/>
  <c r="F292" i="7" s="1"/>
  <c r="E273" i="7"/>
  <c r="E292" i="7" s="1"/>
  <c r="D273" i="7"/>
  <c r="D292" i="7" s="1"/>
  <c r="C273" i="7"/>
  <c r="C292" i="7" s="1"/>
  <c r="B273" i="7"/>
  <c r="B292" i="7" s="1"/>
  <c r="K271" i="7"/>
  <c r="J271" i="7"/>
  <c r="I271" i="7"/>
  <c r="H271" i="7"/>
  <c r="G271" i="7"/>
  <c r="K270" i="7"/>
  <c r="J270" i="7"/>
  <c r="I270" i="7"/>
  <c r="H270" i="7"/>
  <c r="G270" i="7"/>
  <c r="K269" i="7"/>
  <c r="J269" i="7"/>
  <c r="I269" i="7"/>
  <c r="H269" i="7"/>
  <c r="G269" i="7"/>
  <c r="F268" i="7"/>
  <c r="E268" i="7"/>
  <c r="D268" i="7"/>
  <c r="C268" i="7"/>
  <c r="B268" i="7"/>
  <c r="K263" i="7"/>
  <c r="J263" i="7"/>
  <c r="I263" i="7"/>
  <c r="H263" i="7"/>
  <c r="G263" i="7"/>
  <c r="F263" i="7"/>
  <c r="F301" i="7" s="1"/>
  <c r="K262" i="7"/>
  <c r="J262" i="7"/>
  <c r="I262" i="7"/>
  <c r="H262" i="7"/>
  <c r="G262" i="7"/>
  <c r="F262" i="7"/>
  <c r="K261" i="7"/>
  <c r="J261" i="7"/>
  <c r="I261" i="7"/>
  <c r="H261" i="7"/>
  <c r="G261" i="7"/>
  <c r="F261" i="7"/>
  <c r="E260" i="7"/>
  <c r="D260" i="7"/>
  <c r="C260" i="7"/>
  <c r="B260" i="7"/>
  <c r="K259" i="7"/>
  <c r="J259" i="7"/>
  <c r="I259" i="7"/>
  <c r="H259" i="7"/>
  <c r="G259" i="7"/>
  <c r="K258" i="7"/>
  <c r="J258" i="7"/>
  <c r="I258" i="7"/>
  <c r="H258" i="7"/>
  <c r="G258" i="7"/>
  <c r="F257" i="7"/>
  <c r="E257" i="7"/>
  <c r="D257" i="7"/>
  <c r="C257" i="7"/>
  <c r="B257" i="7"/>
  <c r="K256" i="7"/>
  <c r="J256" i="7"/>
  <c r="I256" i="7"/>
  <c r="H256" i="7"/>
  <c r="G256" i="7"/>
  <c r="K255" i="7"/>
  <c r="J255" i="7"/>
  <c r="I255" i="7"/>
  <c r="H255" i="7"/>
  <c r="G255" i="7"/>
  <c r="K254" i="7"/>
  <c r="K12" i="7" s="1"/>
  <c r="J254" i="7"/>
  <c r="I254" i="7"/>
  <c r="I12" i="7" s="1"/>
  <c r="H254" i="7"/>
  <c r="G254" i="7"/>
  <c r="G12" i="7" s="1"/>
  <c r="F253" i="7"/>
  <c r="E253" i="7"/>
  <c r="D253" i="7"/>
  <c r="D13" i="7" s="1"/>
  <c r="C253" i="7"/>
  <c r="C13" i="7" s="1"/>
  <c r="B253" i="7"/>
  <c r="K252" i="7"/>
  <c r="J252" i="7"/>
  <c r="I252" i="7"/>
  <c r="H252" i="7"/>
  <c r="G252" i="7"/>
  <c r="K251" i="7"/>
  <c r="K15" i="7" s="1"/>
  <c r="J251" i="7"/>
  <c r="J15" i="7" s="1"/>
  <c r="I251" i="7"/>
  <c r="I15" i="7" s="1"/>
  <c r="H251" i="7"/>
  <c r="G251" i="7"/>
  <c r="K250" i="7"/>
  <c r="K14" i="7" s="1"/>
  <c r="J250" i="7"/>
  <c r="J14" i="7" s="1"/>
  <c r="I250" i="7"/>
  <c r="I14" i="7" s="1"/>
  <c r="H250" i="7"/>
  <c r="H14" i="7" s="1"/>
  <c r="G250" i="7"/>
  <c r="G14" i="7" s="1"/>
  <c r="F250" i="7"/>
  <c r="F249" i="7" s="1"/>
  <c r="E250" i="7"/>
  <c r="E249" i="7" s="1"/>
  <c r="D250" i="7"/>
  <c r="D249" i="7" s="1"/>
  <c r="C250" i="7"/>
  <c r="C249" i="7" s="1"/>
  <c r="B250" i="7"/>
  <c r="B14" i="7" s="1"/>
  <c r="I243" i="7"/>
  <c r="I242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G208" i="7"/>
  <c r="F208" i="7"/>
  <c r="E208" i="7"/>
  <c r="D208" i="7"/>
  <c r="C208" i="7"/>
  <c r="G206" i="7"/>
  <c r="F206" i="7"/>
  <c r="E206" i="7"/>
  <c r="D206" i="7"/>
  <c r="C206" i="7"/>
  <c r="G205" i="7"/>
  <c r="F205" i="7"/>
  <c r="E205" i="7"/>
  <c r="D205" i="7"/>
  <c r="C205" i="7"/>
  <c r="G204" i="7"/>
  <c r="F204" i="7"/>
  <c r="E204" i="7"/>
  <c r="D204" i="7"/>
  <c r="C204" i="7"/>
  <c r="G203" i="7"/>
  <c r="F203" i="7"/>
  <c r="E203" i="7"/>
  <c r="D203" i="7"/>
  <c r="C203" i="7"/>
  <c r="G202" i="7"/>
  <c r="F202" i="7"/>
  <c r="E202" i="7"/>
  <c r="D202" i="7"/>
  <c r="C202" i="7"/>
  <c r="G201" i="7"/>
  <c r="F201" i="7"/>
  <c r="E201" i="7"/>
  <c r="D201" i="7"/>
  <c r="C201" i="7"/>
  <c r="G200" i="7"/>
  <c r="F200" i="7"/>
  <c r="E200" i="7"/>
  <c r="D200" i="7"/>
  <c r="C200" i="7"/>
  <c r="G199" i="7"/>
  <c r="F199" i="7"/>
  <c r="E199" i="7"/>
  <c r="D199" i="7"/>
  <c r="C199" i="7"/>
  <c r="G198" i="7"/>
  <c r="F198" i="7"/>
  <c r="E198" i="7"/>
  <c r="D198" i="7"/>
  <c r="C198" i="7"/>
  <c r="G197" i="7"/>
  <c r="F197" i="7"/>
  <c r="E197" i="7"/>
  <c r="D197" i="7"/>
  <c r="C197" i="7"/>
  <c r="G196" i="7"/>
  <c r="F196" i="7"/>
  <c r="E196" i="7"/>
  <c r="D196" i="7"/>
  <c r="C196" i="7"/>
  <c r="G195" i="7"/>
  <c r="F195" i="7"/>
  <c r="E195" i="7"/>
  <c r="D195" i="7"/>
  <c r="C195" i="7"/>
  <c r="G194" i="7"/>
  <c r="F194" i="7"/>
  <c r="E194" i="7"/>
  <c r="D194" i="7"/>
  <c r="C194" i="7"/>
  <c r="G193" i="7"/>
  <c r="F193" i="7"/>
  <c r="E193" i="7"/>
  <c r="D193" i="7"/>
  <c r="C193" i="7"/>
  <c r="G191" i="7"/>
  <c r="F191" i="7"/>
  <c r="E191" i="7"/>
  <c r="C191" i="7"/>
  <c r="G190" i="7"/>
  <c r="F190" i="7"/>
  <c r="E190" i="7"/>
  <c r="D190" i="7"/>
  <c r="C190" i="7"/>
  <c r="G189" i="7"/>
  <c r="F189" i="7"/>
  <c r="E189" i="7"/>
  <c r="D189" i="7"/>
  <c r="C189" i="7"/>
  <c r="G188" i="7"/>
  <c r="F188" i="7"/>
  <c r="E188" i="7"/>
  <c r="D188" i="7"/>
  <c r="C188" i="7"/>
  <c r="G187" i="7"/>
  <c r="F187" i="7"/>
  <c r="E187" i="7"/>
  <c r="D187" i="7"/>
  <c r="C187" i="7"/>
  <c r="G185" i="7"/>
  <c r="F185" i="7"/>
  <c r="E185" i="7"/>
  <c r="D185" i="7"/>
  <c r="C185" i="7"/>
  <c r="G184" i="7"/>
  <c r="F184" i="7"/>
  <c r="E184" i="7"/>
  <c r="D184" i="7"/>
  <c r="C184" i="7"/>
  <c r="G183" i="7"/>
  <c r="F183" i="7"/>
  <c r="E183" i="7"/>
  <c r="D183" i="7"/>
  <c r="C183" i="7"/>
  <c r="G182" i="7"/>
  <c r="F182" i="7"/>
  <c r="E182" i="7"/>
  <c r="D182" i="7"/>
  <c r="C182" i="7"/>
  <c r="G181" i="7"/>
  <c r="F181" i="7"/>
  <c r="E181" i="7"/>
  <c r="D181" i="7"/>
  <c r="C181" i="7"/>
  <c r="K175" i="7"/>
  <c r="K243" i="7" s="1"/>
  <c r="J175" i="7"/>
  <c r="J243" i="7" s="1"/>
  <c r="H175" i="7"/>
  <c r="H243" i="7" s="1"/>
  <c r="K174" i="7"/>
  <c r="J174" i="7"/>
  <c r="H174" i="7"/>
  <c r="I173" i="7"/>
  <c r="I19" i="7" s="1"/>
  <c r="K172" i="7"/>
  <c r="J172" i="7"/>
  <c r="H172" i="7"/>
  <c r="H466" i="7" s="1"/>
  <c r="K171" i="7"/>
  <c r="J171" i="7"/>
  <c r="H171" i="7"/>
  <c r="K170" i="7"/>
  <c r="J170" i="7"/>
  <c r="H170" i="7"/>
  <c r="H464" i="7" s="1"/>
  <c r="K169" i="7"/>
  <c r="K237" i="7" s="1"/>
  <c r="J169" i="7"/>
  <c r="J203" i="7" s="1"/>
  <c r="H169" i="7"/>
  <c r="K168" i="7"/>
  <c r="J168" i="7"/>
  <c r="H168" i="7"/>
  <c r="H462" i="7" s="1"/>
  <c r="K167" i="7"/>
  <c r="J167" i="7"/>
  <c r="H167" i="7"/>
  <c r="K166" i="7"/>
  <c r="J166" i="7"/>
  <c r="H166" i="7"/>
  <c r="H460" i="7" s="1"/>
  <c r="K165" i="7"/>
  <c r="J165" i="7"/>
  <c r="J199" i="7" s="1"/>
  <c r="H165" i="7"/>
  <c r="K164" i="7"/>
  <c r="J164" i="7"/>
  <c r="H164" i="7"/>
  <c r="H458" i="7" s="1"/>
  <c r="K163" i="7"/>
  <c r="J163" i="7"/>
  <c r="H163" i="7"/>
  <c r="K162" i="7"/>
  <c r="J162" i="7"/>
  <c r="H162" i="7"/>
  <c r="H456" i="7" s="1"/>
  <c r="K161" i="7"/>
  <c r="K229" i="7" s="1"/>
  <c r="J161" i="7"/>
  <c r="J195" i="7" s="1"/>
  <c r="H161" i="7"/>
  <c r="H455" i="7" s="1"/>
  <c r="K160" i="7"/>
  <c r="J160" i="7"/>
  <c r="H160" i="7"/>
  <c r="H454" i="7" s="1"/>
  <c r="K159" i="7"/>
  <c r="J159" i="7"/>
  <c r="H159" i="7"/>
  <c r="H453" i="7" s="1"/>
  <c r="K158" i="7"/>
  <c r="J158" i="7"/>
  <c r="H158" i="7"/>
  <c r="G158" i="7"/>
  <c r="F158" i="7"/>
  <c r="E158" i="7"/>
  <c r="D158" i="7"/>
  <c r="C158" i="7"/>
  <c r="B158" i="7"/>
  <c r="K157" i="7"/>
  <c r="K428" i="7" s="1"/>
  <c r="J157" i="7"/>
  <c r="J428" i="7" s="1"/>
  <c r="H157" i="7"/>
  <c r="H428" i="7" s="1"/>
  <c r="K156" i="7"/>
  <c r="K427" i="7" s="1"/>
  <c r="J156" i="7"/>
  <c r="J427" i="7" s="1"/>
  <c r="H156" i="7"/>
  <c r="H427" i="7" s="1"/>
  <c r="K155" i="7"/>
  <c r="K426" i="7" s="1"/>
  <c r="J155" i="7"/>
  <c r="J426" i="7" s="1"/>
  <c r="H155" i="7"/>
  <c r="H426" i="7" s="1"/>
  <c r="K154" i="7"/>
  <c r="K425" i="7" s="1"/>
  <c r="J154" i="7"/>
  <c r="J425" i="7" s="1"/>
  <c r="H154" i="7"/>
  <c r="H425" i="7" s="1"/>
  <c r="K153" i="7"/>
  <c r="K424" i="7" s="1"/>
  <c r="J153" i="7"/>
  <c r="J424" i="7" s="1"/>
  <c r="H153" i="7"/>
  <c r="H424" i="7" s="1"/>
  <c r="K152" i="7"/>
  <c r="J152" i="7"/>
  <c r="H152" i="7"/>
  <c r="G152" i="7"/>
  <c r="F152" i="7"/>
  <c r="E152" i="7"/>
  <c r="D152" i="7"/>
  <c r="C152" i="7"/>
  <c r="B152" i="7"/>
  <c r="K151" i="7"/>
  <c r="K408" i="7" s="1"/>
  <c r="J151" i="7"/>
  <c r="J408" i="7" s="1"/>
  <c r="H151" i="7"/>
  <c r="H408" i="7" s="1"/>
  <c r="K150" i="7"/>
  <c r="K407" i="7" s="1"/>
  <c r="J150" i="7"/>
  <c r="J407" i="7" s="1"/>
  <c r="H150" i="7"/>
  <c r="H407" i="7" s="1"/>
  <c r="K149" i="7"/>
  <c r="K406" i="7" s="1"/>
  <c r="J149" i="7"/>
  <c r="J406" i="7" s="1"/>
  <c r="H149" i="7"/>
  <c r="H406" i="7" s="1"/>
  <c r="K148" i="7"/>
  <c r="K405" i="7" s="1"/>
  <c r="J148" i="7"/>
  <c r="J405" i="7" s="1"/>
  <c r="H148" i="7"/>
  <c r="H405" i="7" s="1"/>
  <c r="K147" i="7"/>
  <c r="K404" i="7" s="1"/>
  <c r="J147" i="7"/>
  <c r="J404" i="7" s="1"/>
  <c r="H147" i="7"/>
  <c r="H404" i="7" s="1"/>
  <c r="K146" i="7"/>
  <c r="J146" i="7"/>
  <c r="H146" i="7"/>
  <c r="G146" i="7"/>
  <c r="G173" i="7" s="1"/>
  <c r="F146" i="7"/>
  <c r="E173" i="7"/>
  <c r="D146" i="7"/>
  <c r="C146" i="7"/>
  <c r="B146" i="7"/>
  <c r="G140" i="7"/>
  <c r="F140" i="7"/>
  <c r="E140" i="7"/>
  <c r="D140" i="7"/>
  <c r="C140" i="7"/>
  <c r="B140" i="7"/>
  <c r="G138" i="7"/>
  <c r="F138" i="7"/>
  <c r="E138" i="7"/>
  <c r="C138" i="7"/>
  <c r="B138" i="7"/>
  <c r="G137" i="7"/>
  <c r="F137" i="7"/>
  <c r="E137" i="7"/>
  <c r="D137" i="7"/>
  <c r="C137" i="7"/>
  <c r="B137" i="7"/>
  <c r="G136" i="7"/>
  <c r="F136" i="7"/>
  <c r="E136" i="7"/>
  <c r="D136" i="7"/>
  <c r="C136" i="7"/>
  <c r="B136" i="7"/>
  <c r="G135" i="7"/>
  <c r="F135" i="7"/>
  <c r="E135" i="7"/>
  <c r="D135" i="7"/>
  <c r="C135" i="7"/>
  <c r="B135" i="7"/>
  <c r="G134" i="7"/>
  <c r="F134" i="7"/>
  <c r="E134" i="7"/>
  <c r="D134" i="7"/>
  <c r="C134" i="7"/>
  <c r="B134" i="7"/>
  <c r="G133" i="7"/>
  <c r="F133" i="7"/>
  <c r="E133" i="7"/>
  <c r="D133" i="7"/>
  <c r="C133" i="7"/>
  <c r="B133" i="7"/>
  <c r="G132" i="7"/>
  <c r="F132" i="7"/>
  <c r="E132" i="7"/>
  <c r="D132" i="7"/>
  <c r="C132" i="7"/>
  <c r="B132" i="7"/>
  <c r="G131" i="7"/>
  <c r="F131" i="7"/>
  <c r="E131" i="7"/>
  <c r="D131" i="7"/>
  <c r="C131" i="7"/>
  <c r="B131" i="7"/>
  <c r="G130" i="7"/>
  <c r="F130" i="7"/>
  <c r="E130" i="7"/>
  <c r="D130" i="7"/>
  <c r="C130" i="7"/>
  <c r="B130" i="7"/>
  <c r="G129" i="7"/>
  <c r="F129" i="7"/>
  <c r="E129" i="7"/>
  <c r="D129" i="7"/>
  <c r="C129" i="7"/>
  <c r="B129" i="7"/>
  <c r="G128" i="7"/>
  <c r="F128" i="7"/>
  <c r="E128" i="7"/>
  <c r="D128" i="7"/>
  <c r="C128" i="7"/>
  <c r="B128" i="7"/>
  <c r="G127" i="7"/>
  <c r="F127" i="7"/>
  <c r="E127" i="7"/>
  <c r="D127" i="7"/>
  <c r="C127" i="7"/>
  <c r="B127" i="7"/>
  <c r="G126" i="7"/>
  <c r="F126" i="7"/>
  <c r="E126" i="7"/>
  <c r="D126" i="7"/>
  <c r="C126" i="7"/>
  <c r="B126" i="7"/>
  <c r="G125" i="7"/>
  <c r="F125" i="7"/>
  <c r="E125" i="7"/>
  <c r="D125" i="7"/>
  <c r="C125" i="7"/>
  <c r="B125" i="7"/>
  <c r="G123" i="7"/>
  <c r="F123" i="7"/>
  <c r="E123" i="7"/>
  <c r="D123" i="7"/>
  <c r="C123" i="7"/>
  <c r="B123" i="7"/>
  <c r="G122" i="7"/>
  <c r="F122" i="7"/>
  <c r="E122" i="7"/>
  <c r="D122" i="7"/>
  <c r="C122" i="7"/>
  <c r="B122" i="7"/>
  <c r="G121" i="7"/>
  <c r="F121" i="7"/>
  <c r="E121" i="7"/>
  <c r="D121" i="7"/>
  <c r="C121" i="7"/>
  <c r="B121" i="7"/>
  <c r="G120" i="7"/>
  <c r="F120" i="7"/>
  <c r="E120" i="7"/>
  <c r="D120" i="7"/>
  <c r="C120" i="7"/>
  <c r="B120" i="7"/>
  <c r="G119" i="7"/>
  <c r="F119" i="7"/>
  <c r="E119" i="7"/>
  <c r="D119" i="7"/>
  <c r="C119" i="7"/>
  <c r="B119" i="7"/>
  <c r="G117" i="7"/>
  <c r="F117" i="7"/>
  <c r="E117" i="7"/>
  <c r="D117" i="7"/>
  <c r="C117" i="7"/>
  <c r="B117" i="7"/>
  <c r="G116" i="7"/>
  <c r="F116" i="7"/>
  <c r="E116" i="7"/>
  <c r="D116" i="7"/>
  <c r="C116" i="7"/>
  <c r="B116" i="7"/>
  <c r="G115" i="7"/>
  <c r="F115" i="7"/>
  <c r="E115" i="7"/>
  <c r="D115" i="7"/>
  <c r="C115" i="7"/>
  <c r="B115" i="7"/>
  <c r="G114" i="7"/>
  <c r="F114" i="7"/>
  <c r="E114" i="7"/>
  <c r="D114" i="7"/>
  <c r="C114" i="7"/>
  <c r="B114" i="7"/>
  <c r="G113" i="7"/>
  <c r="F113" i="7"/>
  <c r="E113" i="7"/>
  <c r="D113" i="7"/>
  <c r="C113" i="7"/>
  <c r="B113" i="7"/>
  <c r="K73" i="7"/>
  <c r="K6" i="7" s="1"/>
  <c r="J73" i="7"/>
  <c r="I73" i="7"/>
  <c r="I24" i="7" s="1"/>
  <c r="H73" i="7"/>
  <c r="H107" i="7" s="1"/>
  <c r="K72" i="7"/>
  <c r="J72" i="7"/>
  <c r="I72" i="7"/>
  <c r="H72" i="7"/>
  <c r="K71" i="7"/>
  <c r="J71" i="7"/>
  <c r="J5" i="7" s="1"/>
  <c r="I71" i="7"/>
  <c r="I5" i="7" s="1"/>
  <c r="H71" i="7"/>
  <c r="H105" i="7" s="1"/>
  <c r="K70" i="7"/>
  <c r="J70" i="7"/>
  <c r="I70" i="7"/>
  <c r="H70" i="7"/>
  <c r="H447" i="7" s="1"/>
  <c r="K69" i="7"/>
  <c r="J69" i="7"/>
  <c r="J103" i="7" s="1"/>
  <c r="I69" i="7"/>
  <c r="H69" i="7"/>
  <c r="H446" i="7" s="1"/>
  <c r="K68" i="7"/>
  <c r="J68" i="7"/>
  <c r="I68" i="7"/>
  <c r="H68" i="7"/>
  <c r="H445" i="7" s="1"/>
  <c r="K67" i="7"/>
  <c r="J67" i="7"/>
  <c r="J101" i="7" s="1"/>
  <c r="I67" i="7"/>
  <c r="H67" i="7"/>
  <c r="H444" i="7" s="1"/>
  <c r="K66" i="7"/>
  <c r="J66" i="7"/>
  <c r="I66" i="7"/>
  <c r="H66" i="7"/>
  <c r="H443" i="7" s="1"/>
  <c r="K65" i="7"/>
  <c r="J65" i="7"/>
  <c r="J99" i="7" s="1"/>
  <c r="I65" i="7"/>
  <c r="H65" i="7"/>
  <c r="H442" i="7" s="1"/>
  <c r="K64" i="7"/>
  <c r="J64" i="7"/>
  <c r="I64" i="7"/>
  <c r="H64" i="7"/>
  <c r="H441" i="7" s="1"/>
  <c r="K63" i="7"/>
  <c r="J63" i="7"/>
  <c r="J97" i="7" s="1"/>
  <c r="I63" i="7"/>
  <c r="H63" i="7"/>
  <c r="H440" i="7" s="1"/>
  <c r="K62" i="7"/>
  <c r="J62" i="7"/>
  <c r="I62" i="7"/>
  <c r="H62" i="7"/>
  <c r="H439" i="7" s="1"/>
  <c r="K61" i="7"/>
  <c r="J61" i="7"/>
  <c r="J95" i="7" s="1"/>
  <c r="I61" i="7"/>
  <c r="H61" i="7"/>
  <c r="H438" i="7" s="1"/>
  <c r="K60" i="7"/>
  <c r="J60" i="7"/>
  <c r="I60" i="7"/>
  <c r="H60" i="7"/>
  <c r="H437" i="7" s="1"/>
  <c r="K59" i="7"/>
  <c r="J59" i="7"/>
  <c r="J93" i="7" s="1"/>
  <c r="I59" i="7"/>
  <c r="H59" i="7"/>
  <c r="H436" i="7" s="1"/>
  <c r="K58" i="7"/>
  <c r="J58" i="7"/>
  <c r="I58" i="7"/>
  <c r="H58" i="7"/>
  <c r="H435" i="7" s="1"/>
  <c r="K57" i="7"/>
  <c r="J57" i="7"/>
  <c r="J91" i="7" s="1"/>
  <c r="I57" i="7"/>
  <c r="H57" i="7"/>
  <c r="H434" i="7" s="1"/>
  <c r="H448" i="7" s="1"/>
  <c r="G56" i="7"/>
  <c r="F56" i="7"/>
  <c r="E56" i="7"/>
  <c r="D56" i="7"/>
  <c r="C56" i="7"/>
  <c r="B56" i="7"/>
  <c r="K55" i="7"/>
  <c r="J55" i="7"/>
  <c r="J418" i="7" s="1"/>
  <c r="I55" i="7"/>
  <c r="H55" i="7"/>
  <c r="H418" i="7" s="1"/>
  <c r="K54" i="7"/>
  <c r="J54" i="7"/>
  <c r="J417" i="7" s="1"/>
  <c r="I54" i="7"/>
  <c r="H54" i="7"/>
  <c r="H417" i="7" s="1"/>
  <c r="K53" i="7"/>
  <c r="J53" i="7"/>
  <c r="J416" i="7" s="1"/>
  <c r="I53" i="7"/>
  <c r="H53" i="7"/>
  <c r="H416" i="7" s="1"/>
  <c r="K52" i="7"/>
  <c r="J52" i="7"/>
  <c r="J415" i="7" s="1"/>
  <c r="I52" i="7"/>
  <c r="H52" i="7"/>
  <c r="H415" i="7" s="1"/>
  <c r="K51" i="7"/>
  <c r="J51" i="7"/>
  <c r="J414" i="7" s="1"/>
  <c r="I51" i="7"/>
  <c r="H51" i="7"/>
  <c r="H414" i="7" s="1"/>
  <c r="G50" i="7"/>
  <c r="F50" i="7"/>
  <c r="E50" i="7"/>
  <c r="D50" i="7"/>
  <c r="C50" i="7"/>
  <c r="B50" i="7"/>
  <c r="K49" i="7"/>
  <c r="J49" i="7"/>
  <c r="J398" i="7" s="1"/>
  <c r="I49" i="7"/>
  <c r="H49" i="7"/>
  <c r="H398" i="7" s="1"/>
  <c r="K48" i="7"/>
  <c r="J48" i="7"/>
  <c r="J397" i="7" s="1"/>
  <c r="I48" i="7"/>
  <c r="H48" i="7"/>
  <c r="H397" i="7" s="1"/>
  <c r="K47" i="7"/>
  <c r="J47" i="7"/>
  <c r="J396" i="7" s="1"/>
  <c r="I47" i="7"/>
  <c r="H47" i="7"/>
  <c r="H396" i="7" s="1"/>
  <c r="K46" i="7"/>
  <c r="K80" i="7" s="1"/>
  <c r="J46" i="7"/>
  <c r="J395" i="7" s="1"/>
  <c r="I46" i="7"/>
  <c r="H46" i="7"/>
  <c r="H395" i="7" s="1"/>
  <c r="K45" i="7"/>
  <c r="J45" i="7"/>
  <c r="J394" i="7" s="1"/>
  <c r="I45" i="7"/>
  <c r="H45" i="7"/>
  <c r="H394" i="7" s="1"/>
  <c r="K44" i="7"/>
  <c r="K37" i="7" s="1"/>
  <c r="J44" i="7"/>
  <c r="I44" i="7"/>
  <c r="I112" i="7" s="1"/>
  <c r="H44" i="7"/>
  <c r="G44" i="7"/>
  <c r="G112" i="7" s="1"/>
  <c r="F44" i="7"/>
  <c r="E44" i="7"/>
  <c r="E112" i="7" s="1"/>
  <c r="D44" i="7"/>
  <c r="C44" i="7"/>
  <c r="B44" i="7"/>
  <c r="K20" i="7"/>
  <c r="J20" i="7"/>
  <c r="B20" i="7"/>
  <c r="F15" i="7"/>
  <c r="E15" i="7"/>
  <c r="D15" i="7"/>
  <c r="C15" i="7"/>
  <c r="B15" i="7"/>
  <c r="D14" i="7"/>
  <c r="F12" i="7"/>
  <c r="E12" i="7"/>
  <c r="D12" i="7"/>
  <c r="C12" i="7"/>
  <c r="B12" i="7"/>
  <c r="B358" i="7" l="1"/>
  <c r="E563" i="7"/>
  <c r="E561" i="7"/>
  <c r="G563" i="7"/>
  <c r="E569" i="7"/>
  <c r="G571" i="7"/>
  <c r="E558" i="7"/>
  <c r="E566" i="7"/>
  <c r="H563" i="7"/>
  <c r="E571" i="7"/>
  <c r="E579" i="7"/>
  <c r="B565" i="7"/>
  <c r="H571" i="7"/>
  <c r="H579" i="7"/>
  <c r="F308" i="7"/>
  <c r="H561" i="7"/>
  <c r="B563" i="7"/>
  <c r="B571" i="7"/>
  <c r="B579" i="7"/>
  <c r="C563" i="7"/>
  <c r="C571" i="7"/>
  <c r="E573" i="7"/>
  <c r="C579" i="7"/>
  <c r="E581" i="7"/>
  <c r="B561" i="7"/>
  <c r="B569" i="7"/>
  <c r="H565" i="7"/>
  <c r="H573" i="7"/>
  <c r="H581" i="7"/>
  <c r="K35" i="7"/>
  <c r="E577" i="7"/>
  <c r="G579" i="7"/>
  <c r="B112" i="7"/>
  <c r="E352" i="7"/>
  <c r="E357" i="7" s="1"/>
  <c r="H569" i="7"/>
  <c r="E574" i="7"/>
  <c r="H577" i="7"/>
  <c r="I6" i="7"/>
  <c r="F20" i="7"/>
  <c r="H112" i="7"/>
  <c r="K279" i="7"/>
  <c r="B573" i="7"/>
  <c r="J6" i="7"/>
  <c r="J24" i="7"/>
  <c r="C112" i="7"/>
  <c r="I50" i="7"/>
  <c r="I38" i="7" s="1"/>
  <c r="B352" i="7"/>
  <c r="B357" i="7" s="1"/>
  <c r="B363" i="7" s="1"/>
  <c r="B365" i="7" s="1"/>
  <c r="C377" i="7"/>
  <c r="C287" i="7"/>
  <c r="G279" i="7"/>
  <c r="D124" i="7"/>
  <c r="E576" i="7"/>
  <c r="E580" i="7"/>
  <c r="E578" i="7"/>
  <c r="E582" i="7"/>
  <c r="K50" i="7"/>
  <c r="K38" i="7" s="1"/>
  <c r="K227" i="7"/>
  <c r="K235" i="7"/>
  <c r="F472" i="7"/>
  <c r="F328" i="7" s="1"/>
  <c r="B577" i="7"/>
  <c r="K5" i="7"/>
  <c r="K233" i="7"/>
  <c r="D358" i="7"/>
  <c r="D377" i="7"/>
  <c r="H56" i="7"/>
  <c r="H124" i="7" s="1"/>
  <c r="K242" i="7"/>
  <c r="J301" i="7"/>
  <c r="K231" i="7"/>
  <c r="K239" i="7"/>
  <c r="J292" i="7"/>
  <c r="H294" i="7"/>
  <c r="F295" i="7"/>
  <c r="D558" i="7"/>
  <c r="I56" i="7"/>
  <c r="I39" i="7" s="1"/>
  <c r="F560" i="7"/>
  <c r="F564" i="7"/>
  <c r="C173" i="7"/>
  <c r="C36" i="7" s="1"/>
  <c r="C180" i="7"/>
  <c r="K377" i="7"/>
  <c r="H5" i="7"/>
  <c r="K56" i="7"/>
  <c r="K39" i="7" s="1"/>
  <c r="K25" i="7"/>
  <c r="K24" i="7"/>
  <c r="D180" i="7"/>
  <c r="B298" i="7"/>
  <c r="F561" i="7"/>
  <c r="F565" i="7"/>
  <c r="F569" i="7"/>
  <c r="F573" i="7"/>
  <c r="F577" i="7"/>
  <c r="F581" i="7"/>
  <c r="H106" i="7"/>
  <c r="G301" i="7"/>
  <c r="H6" i="7"/>
  <c r="I276" i="7"/>
  <c r="E358" i="7"/>
  <c r="F558" i="7"/>
  <c r="F562" i="7"/>
  <c r="F377" i="7"/>
  <c r="B581" i="7"/>
  <c r="J37" i="7"/>
  <c r="E272" i="7"/>
  <c r="E21" i="7" s="1"/>
  <c r="I279" i="7"/>
  <c r="C498" i="7"/>
  <c r="C507" i="7" s="1"/>
  <c r="K498" i="7"/>
  <c r="K507" i="7" s="1"/>
  <c r="I498" i="7"/>
  <c r="I507" i="7" s="1"/>
  <c r="I583" i="7"/>
  <c r="C561" i="7"/>
  <c r="C565" i="7"/>
  <c r="C569" i="7"/>
  <c r="C573" i="7"/>
  <c r="C577" i="7"/>
  <c r="C581" i="7"/>
  <c r="B558" i="7"/>
  <c r="B562" i="7"/>
  <c r="F118" i="7"/>
  <c r="G276" i="7"/>
  <c r="H279" i="7"/>
  <c r="K301" i="7"/>
  <c r="J50" i="7"/>
  <c r="J38" i="7" s="1"/>
  <c r="H260" i="7"/>
  <c r="F124" i="7"/>
  <c r="D186" i="7"/>
  <c r="D192" i="7"/>
  <c r="K198" i="7"/>
  <c r="H257" i="7"/>
  <c r="B486" i="7"/>
  <c r="B493" i="7" s="1"/>
  <c r="F486" i="7"/>
  <c r="F493" i="7" s="1"/>
  <c r="B560" i="7"/>
  <c r="B564" i="7"/>
  <c r="G377" i="7"/>
  <c r="H180" i="7"/>
  <c r="H186" i="7"/>
  <c r="K194" i="7"/>
  <c r="K202" i="7"/>
  <c r="B272" i="7"/>
  <c r="B21" i="7" s="1"/>
  <c r="G272" i="7"/>
  <c r="G21" i="7" s="1"/>
  <c r="D472" i="7"/>
  <c r="D481" i="7" s="1"/>
  <c r="J214" i="7"/>
  <c r="J220" i="7"/>
  <c r="J226" i="7"/>
  <c r="J234" i="7"/>
  <c r="G472" i="7"/>
  <c r="E472" i="7"/>
  <c r="E481" i="7" s="1"/>
  <c r="C14" i="7"/>
  <c r="D561" i="7"/>
  <c r="D565" i="7"/>
  <c r="D569" i="7"/>
  <c r="D573" i="7"/>
  <c r="D577" i="7"/>
  <c r="D581" i="7"/>
  <c r="J419" i="7"/>
  <c r="K206" i="7"/>
  <c r="E308" i="7"/>
  <c r="G336" i="7"/>
  <c r="G308" i="7" s="1"/>
  <c r="B472" i="7"/>
  <c r="B481" i="7" s="1"/>
  <c r="J472" i="7"/>
  <c r="J481" i="7" s="1"/>
  <c r="F272" i="7"/>
  <c r="F21" i="7" s="1"/>
  <c r="J230" i="7"/>
  <c r="J238" i="7"/>
  <c r="H276" i="7"/>
  <c r="C472" i="7"/>
  <c r="C481" i="7" s="1"/>
  <c r="K472" i="7"/>
  <c r="K481" i="7" s="1"/>
  <c r="I472" i="7"/>
  <c r="I328" i="7" s="1"/>
  <c r="J35" i="7"/>
  <c r="J399" i="7"/>
  <c r="H50" i="7"/>
  <c r="H38" i="7" s="1"/>
  <c r="B124" i="7"/>
  <c r="J56" i="7"/>
  <c r="J39" i="7" s="1"/>
  <c r="J92" i="7"/>
  <c r="J96" i="7"/>
  <c r="J100" i="7"/>
  <c r="J106" i="7"/>
  <c r="B295" i="7"/>
  <c r="J342" i="7"/>
  <c r="J312" i="7" s="1"/>
  <c r="K486" i="7"/>
  <c r="K493" i="7" s="1"/>
  <c r="G498" i="7"/>
  <c r="G507" i="7" s="1"/>
  <c r="E498" i="7"/>
  <c r="E507" i="7" s="1"/>
  <c r="G561" i="7"/>
  <c r="G565" i="7"/>
  <c r="G569" i="7"/>
  <c r="G573" i="7"/>
  <c r="G577" i="7"/>
  <c r="G581" i="7"/>
  <c r="H419" i="7"/>
  <c r="I253" i="7"/>
  <c r="G268" i="7"/>
  <c r="K268" i="7"/>
  <c r="J268" i="7"/>
  <c r="C272" i="7"/>
  <c r="C21" i="7" s="1"/>
  <c r="I272" i="7"/>
  <c r="I21" i="7" s="1"/>
  <c r="H272" i="7"/>
  <c r="H21" i="7" s="1"/>
  <c r="K276" i="7"/>
  <c r="B308" i="7"/>
  <c r="J336" i="7"/>
  <c r="J373" i="7" s="1"/>
  <c r="B377" i="7"/>
  <c r="B399" i="7"/>
  <c r="F399" i="7"/>
  <c r="D409" i="7"/>
  <c r="I409" i="7"/>
  <c r="E419" i="7"/>
  <c r="C429" i="7"/>
  <c r="G429" i="7"/>
  <c r="D448" i="7"/>
  <c r="I448" i="7"/>
  <c r="B467" i="7"/>
  <c r="F467" i="7"/>
  <c r="K467" i="7"/>
  <c r="H472" i="7"/>
  <c r="H481" i="7" s="1"/>
  <c r="E486" i="7"/>
  <c r="E493" i="7" s="1"/>
  <c r="I486" i="7"/>
  <c r="I493" i="7" s="1"/>
  <c r="C486" i="7"/>
  <c r="C493" i="7" s="1"/>
  <c r="G486" i="7"/>
  <c r="G493" i="7" s="1"/>
  <c r="D498" i="7"/>
  <c r="D507" i="7" s="1"/>
  <c r="H498" i="7"/>
  <c r="H507" i="7" s="1"/>
  <c r="B498" i="7"/>
  <c r="B507" i="7" s="1"/>
  <c r="F498" i="7"/>
  <c r="F507" i="7" s="1"/>
  <c r="J498" i="7"/>
  <c r="J507" i="7" s="1"/>
  <c r="J583" i="7"/>
  <c r="B566" i="7"/>
  <c r="F566" i="7"/>
  <c r="B568" i="7"/>
  <c r="F568" i="7"/>
  <c r="B570" i="7"/>
  <c r="F570" i="7"/>
  <c r="B572" i="7"/>
  <c r="F572" i="7"/>
  <c r="B574" i="7"/>
  <c r="F574" i="7"/>
  <c r="B576" i="7"/>
  <c r="F576" i="7"/>
  <c r="B578" i="7"/>
  <c r="F578" i="7"/>
  <c r="B580" i="7"/>
  <c r="F580" i="7"/>
  <c r="B582" i="7"/>
  <c r="F582" i="7"/>
  <c r="J12" i="7"/>
  <c r="E13" i="7"/>
  <c r="C20" i="7"/>
  <c r="B249" i="7"/>
  <c r="B248" i="7" s="1"/>
  <c r="B13" i="7"/>
  <c r="F13" i="7"/>
  <c r="E14" i="7"/>
  <c r="D20" i="7"/>
  <c r="I36" i="7"/>
  <c r="K112" i="7"/>
  <c r="J228" i="7"/>
  <c r="J232" i="7"/>
  <c r="J236" i="7"/>
  <c r="J240" i="7"/>
  <c r="J242" i="7"/>
  <c r="G249" i="7"/>
  <c r="H292" i="7"/>
  <c r="J294" i="7"/>
  <c r="D295" i="7"/>
  <c r="G257" i="7"/>
  <c r="K257" i="7"/>
  <c r="D298" i="7"/>
  <c r="G260" i="7"/>
  <c r="K260" i="7"/>
  <c r="I260" i="7"/>
  <c r="D272" i="7"/>
  <c r="D308" i="7"/>
  <c r="K336" i="7"/>
  <c r="F352" i="7"/>
  <c r="F357" i="7" s="1"/>
  <c r="C399" i="7"/>
  <c r="G399" i="7"/>
  <c r="B419" i="7"/>
  <c r="F419" i="7"/>
  <c r="J486" i="7"/>
  <c r="J493" i="7" s="1"/>
  <c r="D486" i="7"/>
  <c r="D493" i="7" s="1"/>
  <c r="H486" i="7"/>
  <c r="H493" i="7" s="1"/>
  <c r="F14" i="7"/>
  <c r="I25" i="7"/>
  <c r="J409" i="7"/>
  <c r="K193" i="7"/>
  <c r="K197" i="7"/>
  <c r="K201" i="7"/>
  <c r="K205" i="7"/>
  <c r="I249" i="7"/>
  <c r="K272" i="7"/>
  <c r="K21" i="7" s="1"/>
  <c r="J272" i="7"/>
  <c r="J21" i="7" s="1"/>
  <c r="J276" i="7"/>
  <c r="J279" i="7"/>
  <c r="D352" i="7"/>
  <c r="D357" i="7" s="1"/>
  <c r="E377" i="7"/>
  <c r="J25" i="7"/>
  <c r="E287" i="7"/>
  <c r="E248" i="7"/>
  <c r="E31" i="7" s="1"/>
  <c r="H399" i="7"/>
  <c r="H301" i="7"/>
  <c r="E409" i="7"/>
  <c r="D429" i="7"/>
  <c r="E448" i="7"/>
  <c r="G467" i="7"/>
  <c r="F481" i="7"/>
  <c r="J429" i="7"/>
  <c r="H35" i="7"/>
  <c r="K249" i="7"/>
  <c r="K287" i="7" s="1"/>
  <c r="H249" i="7"/>
  <c r="J257" i="7"/>
  <c r="I429" i="7"/>
  <c r="J448" i="7"/>
  <c r="C467" i="7"/>
  <c r="H12" i="7"/>
  <c r="H15" i="7"/>
  <c r="E20" i="7"/>
  <c r="I20" i="7"/>
  <c r="I35" i="7"/>
  <c r="H37" i="7"/>
  <c r="J112" i="7"/>
  <c r="J128" i="7"/>
  <c r="J132" i="7"/>
  <c r="J136" i="7"/>
  <c r="J138" i="7"/>
  <c r="K214" i="7"/>
  <c r="K226" i="7"/>
  <c r="K230" i="7"/>
  <c r="K234" i="7"/>
  <c r="K238" i="7"/>
  <c r="C248" i="7"/>
  <c r="C31" i="7" s="1"/>
  <c r="G253" i="7"/>
  <c r="K253" i="7"/>
  <c r="I301" i="7"/>
  <c r="H268" i="7"/>
  <c r="D399" i="7"/>
  <c r="B409" i="7"/>
  <c r="F409" i="7"/>
  <c r="C419" i="7"/>
  <c r="G419" i="7"/>
  <c r="E429" i="7"/>
  <c r="B448" i="7"/>
  <c r="F448" i="7"/>
  <c r="K448" i="7"/>
  <c r="D467" i="7"/>
  <c r="I467" i="7"/>
  <c r="H361" i="7"/>
  <c r="H336" i="7"/>
  <c r="G15" i="7"/>
  <c r="H24" i="7"/>
  <c r="H25" i="7"/>
  <c r="I37" i="7"/>
  <c r="F260" i="7"/>
  <c r="F298" i="7" s="1"/>
  <c r="J260" i="7"/>
  <c r="I268" i="7"/>
  <c r="C373" i="7"/>
  <c r="C308" i="7"/>
  <c r="I342" i="7"/>
  <c r="I312" i="7" s="1"/>
  <c r="H379" i="7"/>
  <c r="H377" i="7" s="1"/>
  <c r="H342" i="7"/>
  <c r="H312" i="7" s="1"/>
  <c r="C352" i="7"/>
  <c r="C357" i="7" s="1"/>
  <c r="C363" i="7" s="1"/>
  <c r="C365" i="7" s="1"/>
  <c r="E399" i="7"/>
  <c r="C409" i="7"/>
  <c r="G409" i="7"/>
  <c r="D419" i="7"/>
  <c r="B429" i="7"/>
  <c r="F429" i="7"/>
  <c r="C448" i="7"/>
  <c r="G448" i="7"/>
  <c r="E467" i="7"/>
  <c r="J467" i="7"/>
  <c r="C558" i="7"/>
  <c r="G558" i="7"/>
  <c r="C560" i="7"/>
  <c r="G560" i="7"/>
  <c r="C562" i="7"/>
  <c r="G562" i="7"/>
  <c r="C564" i="7"/>
  <c r="G564" i="7"/>
  <c r="C566" i="7"/>
  <c r="G566" i="7"/>
  <c r="C568" i="7"/>
  <c r="G568" i="7"/>
  <c r="C570" i="7"/>
  <c r="G570" i="7"/>
  <c r="C572" i="7"/>
  <c r="G572" i="7"/>
  <c r="C574" i="7"/>
  <c r="G574" i="7"/>
  <c r="C576" i="7"/>
  <c r="G576" i="7"/>
  <c r="C578" i="7"/>
  <c r="G578" i="7"/>
  <c r="C580" i="7"/>
  <c r="G580" i="7"/>
  <c r="C582" i="7"/>
  <c r="G582" i="7"/>
  <c r="H558" i="7"/>
  <c r="D560" i="7"/>
  <c r="H560" i="7"/>
  <c r="D562" i="7"/>
  <c r="H562" i="7"/>
  <c r="D564" i="7"/>
  <c r="H564" i="7"/>
  <c r="D566" i="7"/>
  <c r="H566" i="7"/>
  <c r="D568" i="7"/>
  <c r="H568" i="7"/>
  <c r="D570" i="7"/>
  <c r="H570" i="7"/>
  <c r="D572" i="7"/>
  <c r="H572" i="7"/>
  <c r="D574" i="7"/>
  <c r="H574" i="7"/>
  <c r="D576" i="7"/>
  <c r="H576" i="7"/>
  <c r="D578" i="7"/>
  <c r="H578" i="7"/>
  <c r="D580" i="7"/>
  <c r="H580" i="7"/>
  <c r="D582" i="7"/>
  <c r="H582" i="7"/>
  <c r="G19" i="7"/>
  <c r="G36" i="7"/>
  <c r="E36" i="7"/>
  <c r="E19" i="7"/>
  <c r="H192" i="7"/>
  <c r="I187" i="7"/>
  <c r="I189" i="7"/>
  <c r="I191" i="7"/>
  <c r="J198" i="7"/>
  <c r="J206" i="7"/>
  <c r="H459" i="7"/>
  <c r="I199" i="7"/>
  <c r="H463" i="7"/>
  <c r="I203" i="7"/>
  <c r="I208" i="7"/>
  <c r="H208" i="7"/>
  <c r="I181" i="7"/>
  <c r="I183" i="7"/>
  <c r="I185" i="7"/>
  <c r="J192" i="7"/>
  <c r="J194" i="7"/>
  <c r="J196" i="7"/>
  <c r="J204" i="7"/>
  <c r="F186" i="7"/>
  <c r="K186" i="7"/>
  <c r="J186" i="7"/>
  <c r="J188" i="7"/>
  <c r="J190" i="7"/>
  <c r="J202" i="7"/>
  <c r="C186" i="7"/>
  <c r="G186" i="7"/>
  <c r="H457" i="7"/>
  <c r="I197" i="7"/>
  <c r="H461" i="7"/>
  <c r="I201" i="7"/>
  <c r="H465" i="7"/>
  <c r="I205" i="7"/>
  <c r="J180" i="7"/>
  <c r="J182" i="7"/>
  <c r="J184" i="7"/>
  <c r="I193" i="7"/>
  <c r="I195" i="7"/>
  <c r="J200" i="7"/>
  <c r="J249" i="7"/>
  <c r="I336" i="7"/>
  <c r="G342" i="7"/>
  <c r="G312" i="7" s="1"/>
  <c r="K342" i="7"/>
  <c r="K312" i="7" s="1"/>
  <c r="I394" i="7"/>
  <c r="I113" i="7"/>
  <c r="I395" i="7"/>
  <c r="I114" i="7"/>
  <c r="I396" i="7"/>
  <c r="I115" i="7"/>
  <c r="I81" i="7"/>
  <c r="I397" i="7"/>
  <c r="I116" i="7"/>
  <c r="I82" i="7"/>
  <c r="I398" i="7"/>
  <c r="I117" i="7"/>
  <c r="I83" i="7"/>
  <c r="C118" i="7"/>
  <c r="G118" i="7"/>
  <c r="K414" i="7"/>
  <c r="K119" i="7"/>
  <c r="K85" i="7"/>
  <c r="K415" i="7"/>
  <c r="K120" i="7"/>
  <c r="K86" i="7"/>
  <c r="K416" i="7"/>
  <c r="K121" i="7"/>
  <c r="K87" i="7"/>
  <c r="K417" i="7"/>
  <c r="K122" i="7"/>
  <c r="K88" i="7"/>
  <c r="K418" i="7"/>
  <c r="K123" i="7"/>
  <c r="K89" i="7"/>
  <c r="E124" i="7"/>
  <c r="I125" i="7"/>
  <c r="I91" i="7"/>
  <c r="I126" i="7"/>
  <c r="I92" i="7"/>
  <c r="I127" i="7"/>
  <c r="I93" i="7"/>
  <c r="I128" i="7"/>
  <c r="I94" i="7"/>
  <c r="I129" i="7"/>
  <c r="I95" i="7"/>
  <c r="I130" i="7"/>
  <c r="I96" i="7"/>
  <c r="I131" i="7"/>
  <c r="I97" i="7"/>
  <c r="I132" i="7"/>
  <c r="I98" i="7"/>
  <c r="I133" i="7"/>
  <c r="I99" i="7"/>
  <c r="I134" i="7"/>
  <c r="I100" i="7"/>
  <c r="I135" i="7"/>
  <c r="I101" i="7"/>
  <c r="I136" i="7"/>
  <c r="I102" i="7"/>
  <c r="I137" i="7"/>
  <c r="I103" i="7"/>
  <c r="I138" i="7"/>
  <c r="I104" i="7"/>
  <c r="K335" i="7"/>
  <c r="K307" i="7"/>
  <c r="K105" i="7"/>
  <c r="K310" i="7"/>
  <c r="K140" i="7"/>
  <c r="K106" i="7"/>
  <c r="I372" i="7"/>
  <c r="I141" i="7"/>
  <c r="I107" i="7"/>
  <c r="C71" i="7"/>
  <c r="G71" i="7"/>
  <c r="K78" i="7"/>
  <c r="I79" i="7"/>
  <c r="J82" i="7"/>
  <c r="H83" i="7"/>
  <c r="J86" i="7"/>
  <c r="H87" i="7"/>
  <c r="H91" i="7"/>
  <c r="J94" i="7"/>
  <c r="H95" i="7"/>
  <c r="J98" i="7"/>
  <c r="H99" i="7"/>
  <c r="J102" i="7"/>
  <c r="H103" i="7"/>
  <c r="F112" i="7"/>
  <c r="D118" i="7"/>
  <c r="J125" i="7"/>
  <c r="J126" i="7"/>
  <c r="J127" i="7"/>
  <c r="J129" i="7"/>
  <c r="J130" i="7"/>
  <c r="J131" i="7"/>
  <c r="J133" i="7"/>
  <c r="J134" i="7"/>
  <c r="J135" i="7"/>
  <c r="J137" i="7"/>
  <c r="J307" i="7"/>
  <c r="J335" i="7"/>
  <c r="J310" i="7"/>
  <c r="J140" i="7"/>
  <c r="H372" i="7"/>
  <c r="H141" i="7"/>
  <c r="B71" i="7"/>
  <c r="F71" i="7"/>
  <c r="J78" i="7"/>
  <c r="H79" i="7"/>
  <c r="J80" i="7"/>
  <c r="J81" i="7"/>
  <c r="H82" i="7"/>
  <c r="J85" i="7"/>
  <c r="H86" i="7"/>
  <c r="J89" i="7"/>
  <c r="H94" i="7"/>
  <c r="H98" i="7"/>
  <c r="H102" i="7"/>
  <c r="J105" i="7"/>
  <c r="D112" i="7"/>
  <c r="B118" i="7"/>
  <c r="J119" i="7"/>
  <c r="J120" i="7"/>
  <c r="J121" i="7"/>
  <c r="J122" i="7"/>
  <c r="J123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K394" i="7"/>
  <c r="K113" i="7"/>
  <c r="K395" i="7"/>
  <c r="K114" i="7"/>
  <c r="K396" i="7"/>
  <c r="K115" i="7"/>
  <c r="K81" i="7"/>
  <c r="K397" i="7"/>
  <c r="K116" i="7"/>
  <c r="K82" i="7"/>
  <c r="K398" i="7"/>
  <c r="K117" i="7"/>
  <c r="K83" i="7"/>
  <c r="E118" i="7"/>
  <c r="I414" i="7"/>
  <c r="I119" i="7"/>
  <c r="I85" i="7"/>
  <c r="I415" i="7"/>
  <c r="I120" i="7"/>
  <c r="I86" i="7"/>
  <c r="I416" i="7"/>
  <c r="I121" i="7"/>
  <c r="I87" i="7"/>
  <c r="I417" i="7"/>
  <c r="I122" i="7"/>
  <c r="I88" i="7"/>
  <c r="I418" i="7"/>
  <c r="I123" i="7"/>
  <c r="I89" i="7"/>
  <c r="C124" i="7"/>
  <c r="G124" i="7"/>
  <c r="K125" i="7"/>
  <c r="K91" i="7"/>
  <c r="K126" i="7"/>
  <c r="K92" i="7"/>
  <c r="K127" i="7"/>
  <c r="K93" i="7"/>
  <c r="K128" i="7"/>
  <c r="K94" i="7"/>
  <c r="K129" i="7"/>
  <c r="K95" i="7"/>
  <c r="K130" i="7"/>
  <c r="K96" i="7"/>
  <c r="K131" i="7"/>
  <c r="K97" i="7"/>
  <c r="K132" i="7"/>
  <c r="K98" i="7"/>
  <c r="K133" i="7"/>
  <c r="K99" i="7"/>
  <c r="K134" i="7"/>
  <c r="K100" i="7"/>
  <c r="K135" i="7"/>
  <c r="K101" i="7"/>
  <c r="K136" i="7"/>
  <c r="K102" i="7"/>
  <c r="K137" i="7"/>
  <c r="K103" i="7"/>
  <c r="K138" i="7"/>
  <c r="K104" i="7"/>
  <c r="I307" i="7"/>
  <c r="I335" i="7"/>
  <c r="I139" i="7"/>
  <c r="I105" i="7"/>
  <c r="I310" i="7"/>
  <c r="I140" i="7"/>
  <c r="I106" i="7"/>
  <c r="K372" i="7"/>
  <c r="K141" i="7"/>
  <c r="K107" i="7"/>
  <c r="E71" i="7"/>
  <c r="I78" i="7"/>
  <c r="K79" i="7"/>
  <c r="I80" i="7"/>
  <c r="H81" i="7"/>
  <c r="H85" i="7"/>
  <c r="J88" i="7"/>
  <c r="H89" i="7"/>
  <c r="H93" i="7"/>
  <c r="H97" i="7"/>
  <c r="H101" i="7"/>
  <c r="J104" i="7"/>
  <c r="J113" i="7"/>
  <c r="J114" i="7"/>
  <c r="J115" i="7"/>
  <c r="J116" i="7"/>
  <c r="J117" i="7"/>
  <c r="H119" i="7"/>
  <c r="H120" i="7"/>
  <c r="H121" i="7"/>
  <c r="H122" i="7"/>
  <c r="H123" i="7"/>
  <c r="H335" i="7"/>
  <c r="H307" i="7"/>
  <c r="H310" i="7"/>
  <c r="H140" i="7"/>
  <c r="J372" i="7"/>
  <c r="J141" i="7"/>
  <c r="D71" i="7"/>
  <c r="H78" i="7"/>
  <c r="J79" i="7"/>
  <c r="H80" i="7"/>
  <c r="J83" i="7"/>
  <c r="J87" i="7"/>
  <c r="H88" i="7"/>
  <c r="H92" i="7"/>
  <c r="H96" i="7"/>
  <c r="H100" i="7"/>
  <c r="H104" i="7"/>
  <c r="J107" i="7"/>
  <c r="H113" i="7"/>
  <c r="H114" i="7"/>
  <c r="H115" i="7"/>
  <c r="H116" i="7"/>
  <c r="H117" i="7"/>
  <c r="D314" i="7"/>
  <c r="D288" i="7"/>
  <c r="H314" i="7"/>
  <c r="H288" i="7"/>
  <c r="G315" i="7"/>
  <c r="G289" i="7"/>
  <c r="K315" i="7"/>
  <c r="K289" i="7"/>
  <c r="J316" i="7"/>
  <c r="J290" i="7"/>
  <c r="J293" i="7"/>
  <c r="J327" i="7"/>
  <c r="J353" i="7"/>
  <c r="J296" i="7"/>
  <c r="I354" i="7"/>
  <c r="I297" i="7"/>
  <c r="I299" i="7"/>
  <c r="I359" i="7"/>
  <c r="G300" i="7"/>
  <c r="G360" i="7"/>
  <c r="K300" i="7"/>
  <c r="K360" i="7"/>
  <c r="H409" i="7"/>
  <c r="H429" i="7"/>
  <c r="D173" i="7"/>
  <c r="H173" i="7"/>
  <c r="H139" i="7" s="1"/>
  <c r="G175" i="7"/>
  <c r="G220" i="7" s="1"/>
  <c r="G180" i="7"/>
  <c r="K180" i="7"/>
  <c r="J181" i="7"/>
  <c r="I182" i="7"/>
  <c r="H183" i="7"/>
  <c r="K184" i="7"/>
  <c r="J185" i="7"/>
  <c r="E186" i="7"/>
  <c r="I186" i="7"/>
  <c r="H187" i="7"/>
  <c r="K188" i="7"/>
  <c r="J189" i="7"/>
  <c r="I190" i="7"/>
  <c r="H191" i="7"/>
  <c r="C192" i="7"/>
  <c r="G192" i="7"/>
  <c r="K192" i="7"/>
  <c r="J193" i="7"/>
  <c r="I194" i="7"/>
  <c r="H195" i="7"/>
  <c r="K196" i="7"/>
  <c r="J197" i="7"/>
  <c r="I198" i="7"/>
  <c r="H199" i="7"/>
  <c r="K200" i="7"/>
  <c r="J201" i="7"/>
  <c r="I202" i="7"/>
  <c r="H203" i="7"/>
  <c r="K204" i="7"/>
  <c r="J205" i="7"/>
  <c r="I206" i="7"/>
  <c r="K208" i="7"/>
  <c r="J209" i="7"/>
  <c r="H214" i="7"/>
  <c r="J215" i="7"/>
  <c r="H216" i="7"/>
  <c r="J217" i="7"/>
  <c r="H218" i="7"/>
  <c r="J219" i="7"/>
  <c r="H220" i="7"/>
  <c r="J221" i="7"/>
  <c r="H222" i="7"/>
  <c r="J223" i="7"/>
  <c r="H224" i="7"/>
  <c r="J225" i="7"/>
  <c r="H226" i="7"/>
  <c r="J227" i="7"/>
  <c r="H228" i="7"/>
  <c r="J229" i="7"/>
  <c r="H230" i="7"/>
  <c r="J231" i="7"/>
  <c r="H232" i="7"/>
  <c r="J233" i="7"/>
  <c r="H234" i="7"/>
  <c r="J235" i="7"/>
  <c r="H236" i="7"/>
  <c r="J237" i="7"/>
  <c r="H238" i="7"/>
  <c r="J239" i="7"/>
  <c r="H240" i="7"/>
  <c r="H242" i="7"/>
  <c r="D248" i="7"/>
  <c r="F287" i="7"/>
  <c r="H253" i="7"/>
  <c r="G292" i="7"/>
  <c r="K292" i="7"/>
  <c r="I294" i="7"/>
  <c r="C295" i="7"/>
  <c r="C298" i="7"/>
  <c r="C314" i="7"/>
  <c r="C288" i="7"/>
  <c r="G314" i="7"/>
  <c r="G288" i="7"/>
  <c r="K314" i="7"/>
  <c r="K288" i="7"/>
  <c r="J315" i="7"/>
  <c r="J289" i="7"/>
  <c r="I316" i="7"/>
  <c r="I290" i="7"/>
  <c r="I293" i="7"/>
  <c r="I327" i="7"/>
  <c r="I353" i="7"/>
  <c r="I296" i="7"/>
  <c r="H354" i="7"/>
  <c r="H297" i="7"/>
  <c r="H359" i="7"/>
  <c r="H299" i="7"/>
  <c r="F360" i="7"/>
  <c r="F300" i="7"/>
  <c r="J360" i="7"/>
  <c r="J300" i="7"/>
  <c r="K173" i="7"/>
  <c r="F180" i="7"/>
  <c r="H182" i="7"/>
  <c r="K183" i="7"/>
  <c r="K187" i="7"/>
  <c r="H190" i="7"/>
  <c r="K191" i="7"/>
  <c r="F192" i="7"/>
  <c r="H194" i="7"/>
  <c r="K195" i="7"/>
  <c r="H198" i="7"/>
  <c r="K199" i="7"/>
  <c r="H202" i="7"/>
  <c r="K203" i="7"/>
  <c r="H206" i="7"/>
  <c r="J208" i="7"/>
  <c r="I209" i="7"/>
  <c r="K216" i="7"/>
  <c r="K218" i="7"/>
  <c r="K220" i="7"/>
  <c r="K222" i="7"/>
  <c r="K224" i="7"/>
  <c r="K228" i="7"/>
  <c r="K232" i="7"/>
  <c r="K236" i="7"/>
  <c r="K240" i="7"/>
  <c r="I241" i="7"/>
  <c r="B314" i="7"/>
  <c r="B288" i="7"/>
  <c r="F314" i="7"/>
  <c r="F288" i="7"/>
  <c r="J314" i="7"/>
  <c r="J288" i="7"/>
  <c r="I315" i="7"/>
  <c r="I289" i="7"/>
  <c r="H316" i="7"/>
  <c r="H290" i="7"/>
  <c r="H327" i="7"/>
  <c r="H293" i="7"/>
  <c r="H353" i="7"/>
  <c r="H296" i="7"/>
  <c r="G354" i="7"/>
  <c r="G297" i="7"/>
  <c r="K354" i="7"/>
  <c r="K297" i="7"/>
  <c r="G359" i="7"/>
  <c r="G299" i="7"/>
  <c r="K359" i="7"/>
  <c r="K299" i="7"/>
  <c r="I360" i="7"/>
  <c r="I300" i="7"/>
  <c r="K409" i="7"/>
  <c r="K429" i="7"/>
  <c r="B173" i="7"/>
  <c r="F173" i="7"/>
  <c r="G207" i="7" s="1"/>
  <c r="J173" i="7"/>
  <c r="J139" i="7" s="1"/>
  <c r="E175" i="7"/>
  <c r="E214" i="7" s="1"/>
  <c r="E180" i="7"/>
  <c r="I180" i="7"/>
  <c r="H181" i="7"/>
  <c r="K182" i="7"/>
  <c r="J183" i="7"/>
  <c r="I184" i="7"/>
  <c r="H185" i="7"/>
  <c r="J187" i="7"/>
  <c r="I188" i="7"/>
  <c r="H189" i="7"/>
  <c r="K190" i="7"/>
  <c r="J191" i="7"/>
  <c r="E192" i="7"/>
  <c r="I192" i="7"/>
  <c r="H193" i="7"/>
  <c r="I196" i="7"/>
  <c r="H197" i="7"/>
  <c r="I200" i="7"/>
  <c r="H201" i="7"/>
  <c r="I204" i="7"/>
  <c r="H205" i="7"/>
  <c r="H215" i="7"/>
  <c r="J216" i="7"/>
  <c r="H217" i="7"/>
  <c r="J218" i="7"/>
  <c r="H219" i="7"/>
  <c r="H221" i="7"/>
  <c r="J222" i="7"/>
  <c r="H223" i="7"/>
  <c r="J224" i="7"/>
  <c r="H225" i="7"/>
  <c r="H227" i="7"/>
  <c r="H229" i="7"/>
  <c r="H231" i="7"/>
  <c r="H233" i="7"/>
  <c r="H235" i="7"/>
  <c r="H237" i="7"/>
  <c r="H239" i="7"/>
  <c r="F248" i="7"/>
  <c r="D287" i="7"/>
  <c r="J253" i="7"/>
  <c r="I292" i="7"/>
  <c r="G294" i="7"/>
  <c r="K294" i="7"/>
  <c r="E295" i="7"/>
  <c r="I257" i="7"/>
  <c r="E298" i="7"/>
  <c r="E314" i="7"/>
  <c r="E288" i="7"/>
  <c r="I314" i="7"/>
  <c r="I288" i="7"/>
  <c r="H315" i="7"/>
  <c r="H289" i="7"/>
  <c r="G316" i="7"/>
  <c r="G290" i="7"/>
  <c r="K316" i="7"/>
  <c r="K290" i="7"/>
  <c r="G327" i="7"/>
  <c r="G293" i="7"/>
  <c r="K327" i="7"/>
  <c r="K293" i="7"/>
  <c r="G353" i="7"/>
  <c r="G296" i="7"/>
  <c r="K353" i="7"/>
  <c r="K296" i="7"/>
  <c r="J354" i="7"/>
  <c r="J297" i="7"/>
  <c r="F299" i="7"/>
  <c r="F359" i="7"/>
  <c r="J299" i="7"/>
  <c r="J359" i="7"/>
  <c r="H300" i="7"/>
  <c r="H360" i="7"/>
  <c r="K181" i="7"/>
  <c r="H184" i="7"/>
  <c r="K185" i="7"/>
  <c r="H188" i="7"/>
  <c r="K189" i="7"/>
  <c r="H196" i="7"/>
  <c r="H200" i="7"/>
  <c r="H204" i="7"/>
  <c r="K209" i="7"/>
  <c r="K215" i="7"/>
  <c r="K217" i="7"/>
  <c r="K219" i="7"/>
  <c r="K221" i="7"/>
  <c r="K223" i="7"/>
  <c r="K225" i="7"/>
  <c r="H356" i="7"/>
  <c r="H362" i="7"/>
  <c r="J379" i="7"/>
  <c r="J377" i="7" s="1"/>
  <c r="G356" i="7"/>
  <c r="K356" i="7"/>
  <c r="G362" i="7"/>
  <c r="K362" i="7"/>
  <c r="I379" i="7"/>
  <c r="I377" i="7" s="1"/>
  <c r="K583" i="7"/>
  <c r="J356" i="7"/>
  <c r="I356" i="7"/>
  <c r="E267" i="7" l="1"/>
  <c r="J328" i="7"/>
  <c r="I298" i="7"/>
  <c r="H287" i="7"/>
  <c r="H328" i="7"/>
  <c r="B287" i="7"/>
  <c r="J90" i="7"/>
  <c r="K339" i="7"/>
  <c r="K347" i="7" s="1"/>
  <c r="K298" i="7"/>
  <c r="J124" i="7"/>
  <c r="K295" i="7"/>
  <c r="H209" i="7"/>
  <c r="K84" i="7"/>
  <c r="K118" i="7"/>
  <c r="I267" i="7"/>
  <c r="I124" i="7"/>
  <c r="C328" i="7"/>
  <c r="G298" i="7"/>
  <c r="I84" i="7"/>
  <c r="I118" i="7"/>
  <c r="B267" i="7"/>
  <c r="B286" i="7" s="1"/>
  <c r="F358" i="7"/>
  <c r="F363" i="7" s="1"/>
  <c r="F365" i="7" s="1"/>
  <c r="D328" i="7"/>
  <c r="I570" i="7"/>
  <c r="I581" i="7"/>
  <c r="I565" i="7"/>
  <c r="I579" i="7"/>
  <c r="I563" i="7"/>
  <c r="I558" i="7"/>
  <c r="I572" i="7"/>
  <c r="I481" i="7"/>
  <c r="I577" i="7"/>
  <c r="I561" i="7"/>
  <c r="B328" i="7"/>
  <c r="I568" i="7"/>
  <c r="I582" i="7"/>
  <c r="I566" i="7"/>
  <c r="I575" i="7"/>
  <c r="I559" i="7"/>
  <c r="I580" i="7"/>
  <c r="I573" i="7"/>
  <c r="I578" i="7"/>
  <c r="I562" i="7"/>
  <c r="I571" i="7"/>
  <c r="E328" i="7"/>
  <c r="I576" i="7"/>
  <c r="I560" i="7"/>
  <c r="I569" i="7"/>
  <c r="I564" i="7"/>
  <c r="I574" i="7"/>
  <c r="I567" i="7"/>
  <c r="I90" i="7"/>
  <c r="G373" i="7"/>
  <c r="H90" i="7"/>
  <c r="J287" i="7"/>
  <c r="G267" i="7"/>
  <c r="F291" i="7"/>
  <c r="H295" i="7"/>
  <c r="H298" i="7"/>
  <c r="H267" i="7"/>
  <c r="H39" i="7"/>
  <c r="I291" i="7"/>
  <c r="G295" i="7"/>
  <c r="E286" i="7"/>
  <c r="E363" i="7"/>
  <c r="E365" i="7" s="1"/>
  <c r="J298" i="7"/>
  <c r="D363" i="7"/>
  <c r="D365" i="7" s="1"/>
  <c r="J561" i="7"/>
  <c r="C19" i="7"/>
  <c r="C175" i="7"/>
  <c r="C226" i="7" s="1"/>
  <c r="J118" i="7"/>
  <c r="K90" i="7"/>
  <c r="K124" i="7"/>
  <c r="J84" i="7"/>
  <c r="K267" i="7"/>
  <c r="E291" i="7"/>
  <c r="G358" i="7"/>
  <c r="F267" i="7"/>
  <c r="F286" i="7" s="1"/>
  <c r="B364" i="7"/>
  <c r="J295" i="7"/>
  <c r="G248" i="7"/>
  <c r="G31" i="7" s="1"/>
  <c r="C364" i="7"/>
  <c r="B291" i="7"/>
  <c r="G287" i="7"/>
  <c r="H118" i="7"/>
  <c r="K328" i="7"/>
  <c r="J572" i="7"/>
  <c r="J577" i="7"/>
  <c r="H339" i="7"/>
  <c r="H347" i="7" s="1"/>
  <c r="J574" i="7"/>
  <c r="J579" i="7"/>
  <c r="J563" i="7"/>
  <c r="J570" i="7"/>
  <c r="J575" i="7"/>
  <c r="J559" i="7"/>
  <c r="J568" i="7"/>
  <c r="J573" i="7"/>
  <c r="H84" i="7"/>
  <c r="J571" i="7"/>
  <c r="J582" i="7"/>
  <c r="J580" i="7"/>
  <c r="J564" i="7"/>
  <c r="J569" i="7"/>
  <c r="J308" i="7"/>
  <c r="J309" i="7" s="1"/>
  <c r="J566" i="7"/>
  <c r="J558" i="7"/>
  <c r="J578" i="7"/>
  <c r="J562" i="7"/>
  <c r="J567" i="7"/>
  <c r="J339" i="7"/>
  <c r="J341" i="7" s="1"/>
  <c r="J345" i="7" s="1"/>
  <c r="J346" i="7" s="1"/>
  <c r="J385" i="7" s="1"/>
  <c r="J386" i="7" s="1"/>
  <c r="K248" i="7"/>
  <c r="K31" i="7" s="1"/>
  <c r="J576" i="7"/>
  <c r="J560" i="7"/>
  <c r="J581" i="7"/>
  <c r="J565" i="7"/>
  <c r="J374" i="7"/>
  <c r="J376" i="7" s="1"/>
  <c r="G481" i="7"/>
  <c r="G328" i="7"/>
  <c r="D267" i="7"/>
  <c r="D286" i="7" s="1"/>
  <c r="D21" i="7"/>
  <c r="J267" i="7"/>
  <c r="I13" i="7"/>
  <c r="K373" i="7"/>
  <c r="K374" i="7" s="1"/>
  <c r="K308" i="7"/>
  <c r="K309" i="7" s="1"/>
  <c r="C267" i="7"/>
  <c r="C286" i="7" s="1"/>
  <c r="C291" i="7"/>
  <c r="D291" i="7"/>
  <c r="J352" i="7"/>
  <c r="J357" i="7" s="1"/>
  <c r="I287" i="7"/>
  <c r="K291" i="7"/>
  <c r="K13" i="7"/>
  <c r="J358" i="7"/>
  <c r="I339" i="7"/>
  <c r="I347" i="7" s="1"/>
  <c r="H467" i="7"/>
  <c r="H373" i="7"/>
  <c r="H374" i="7" s="1"/>
  <c r="H308" i="7"/>
  <c r="H309" i="7" s="1"/>
  <c r="G291" i="7"/>
  <c r="G13" i="7"/>
  <c r="K358" i="7"/>
  <c r="K579" i="7"/>
  <c r="K563" i="7"/>
  <c r="G352" i="7"/>
  <c r="G357" i="7" s="1"/>
  <c r="K571" i="7"/>
  <c r="K567" i="7"/>
  <c r="K575" i="7"/>
  <c r="K559" i="7"/>
  <c r="K352" i="7"/>
  <c r="K357" i="7" s="1"/>
  <c r="I373" i="7"/>
  <c r="I374" i="7" s="1"/>
  <c r="I308" i="7"/>
  <c r="I309" i="7" s="1"/>
  <c r="K581" i="7"/>
  <c r="K577" i="7"/>
  <c r="K573" i="7"/>
  <c r="K569" i="7"/>
  <c r="K565" i="7"/>
  <c r="K561" i="7"/>
  <c r="J291" i="7"/>
  <c r="J13" i="7"/>
  <c r="E242" i="7"/>
  <c r="E240" i="7"/>
  <c r="E238" i="7"/>
  <c r="E236" i="7"/>
  <c r="E234" i="7"/>
  <c r="E232" i="7"/>
  <c r="E230" i="7"/>
  <c r="E228" i="7"/>
  <c r="E224" i="7"/>
  <c r="E222" i="7"/>
  <c r="E218" i="7"/>
  <c r="E216" i="7"/>
  <c r="E243" i="7"/>
  <c r="E239" i="7"/>
  <c r="E237" i="7"/>
  <c r="E235" i="7"/>
  <c r="E233" i="7"/>
  <c r="E231" i="7"/>
  <c r="E229" i="7"/>
  <c r="E227" i="7"/>
  <c r="E225" i="7"/>
  <c r="E223" i="7"/>
  <c r="E221" i="7"/>
  <c r="E219" i="7"/>
  <c r="E217" i="7"/>
  <c r="E215" i="7"/>
  <c r="K241" i="7"/>
  <c r="K207" i="7"/>
  <c r="K36" i="7"/>
  <c r="K19" i="7"/>
  <c r="G243" i="7"/>
  <c r="G239" i="7"/>
  <c r="G237" i="7"/>
  <c r="G235" i="7"/>
  <c r="G233" i="7"/>
  <c r="G231" i="7"/>
  <c r="G229" i="7"/>
  <c r="G227" i="7"/>
  <c r="G225" i="7"/>
  <c r="G223" i="7"/>
  <c r="G221" i="7"/>
  <c r="G219" i="7"/>
  <c r="G217" i="7"/>
  <c r="G215" i="7"/>
  <c r="G242" i="7"/>
  <c r="G240" i="7"/>
  <c r="G238" i="7"/>
  <c r="G236" i="7"/>
  <c r="G234" i="7"/>
  <c r="G232" i="7"/>
  <c r="G230" i="7"/>
  <c r="G228" i="7"/>
  <c r="G224" i="7"/>
  <c r="G222" i="7"/>
  <c r="G218" i="7"/>
  <c r="G216" i="7"/>
  <c r="K580" i="7"/>
  <c r="K576" i="7"/>
  <c r="K572" i="7"/>
  <c r="K568" i="7"/>
  <c r="K564" i="7"/>
  <c r="K560" i="7"/>
  <c r="H352" i="7"/>
  <c r="H357" i="7" s="1"/>
  <c r="G241" i="7"/>
  <c r="K139" i="7"/>
  <c r="I399" i="7"/>
  <c r="I295" i="7"/>
  <c r="I248" i="7"/>
  <c r="B31" i="7"/>
  <c r="B175" i="7"/>
  <c r="B241" i="7" s="1"/>
  <c r="B19" i="7"/>
  <c r="B36" i="7"/>
  <c r="H291" i="7"/>
  <c r="H13" i="7"/>
  <c r="D175" i="7"/>
  <c r="D224" i="7" s="1"/>
  <c r="D207" i="7"/>
  <c r="D19" i="7"/>
  <c r="D36" i="7"/>
  <c r="I358" i="7"/>
  <c r="E220" i="7"/>
  <c r="E207" i="7"/>
  <c r="K399" i="7"/>
  <c r="G214" i="7"/>
  <c r="J248" i="7"/>
  <c r="F31" i="7"/>
  <c r="F207" i="7"/>
  <c r="F175" i="7"/>
  <c r="F36" i="7"/>
  <c r="F19" i="7"/>
  <c r="D31" i="7"/>
  <c r="H241" i="7"/>
  <c r="H207" i="7"/>
  <c r="H19" i="7"/>
  <c r="H36" i="7"/>
  <c r="D335" i="7"/>
  <c r="D339" i="7" s="1"/>
  <c r="D307" i="7"/>
  <c r="D139" i="7"/>
  <c r="D25" i="7"/>
  <c r="D73" i="7"/>
  <c r="D105" i="7" s="1"/>
  <c r="D38" i="7"/>
  <c r="D39" i="7"/>
  <c r="D37" i="7"/>
  <c r="D35" i="7"/>
  <c r="D5" i="7"/>
  <c r="B307" i="7"/>
  <c r="B335" i="7"/>
  <c r="B339" i="7" s="1"/>
  <c r="B139" i="7"/>
  <c r="B73" i="7"/>
  <c r="B35" i="7"/>
  <c r="B25" i="7"/>
  <c r="B5" i="7"/>
  <c r="B39" i="7"/>
  <c r="B37" i="7"/>
  <c r="B38" i="7"/>
  <c r="C335" i="7"/>
  <c r="C339" i="7" s="1"/>
  <c r="C307" i="7"/>
  <c r="C9" i="7" s="1"/>
  <c r="C139" i="7"/>
  <c r="C73" i="7"/>
  <c r="C105" i="7" s="1"/>
  <c r="C38" i="7"/>
  <c r="C39" i="7"/>
  <c r="C37" i="7"/>
  <c r="C35" i="7"/>
  <c r="C25" i="7"/>
  <c r="C5" i="7"/>
  <c r="K582" i="7"/>
  <c r="K578" i="7"/>
  <c r="K574" i="7"/>
  <c r="K570" i="7"/>
  <c r="K566" i="7"/>
  <c r="K562" i="7"/>
  <c r="K558" i="7"/>
  <c r="E241" i="7"/>
  <c r="H358" i="7"/>
  <c r="I352" i="7"/>
  <c r="I357" i="7" s="1"/>
  <c r="E226" i="7"/>
  <c r="H248" i="7"/>
  <c r="H286" i="7" s="1"/>
  <c r="I419" i="7"/>
  <c r="I207" i="7"/>
  <c r="J207" i="7"/>
  <c r="J241" i="7"/>
  <c r="J19" i="7"/>
  <c r="J36" i="7"/>
  <c r="C243" i="7"/>
  <c r="C239" i="7"/>
  <c r="C235" i="7"/>
  <c r="C231" i="7"/>
  <c r="C225" i="7"/>
  <c r="C219" i="7"/>
  <c r="C215" i="7"/>
  <c r="C238" i="7"/>
  <c r="C236" i="7"/>
  <c r="C232" i="7"/>
  <c r="C222" i="7"/>
  <c r="C218" i="7"/>
  <c r="H306" i="7"/>
  <c r="H30" i="7"/>
  <c r="H9" i="7"/>
  <c r="E307" i="7"/>
  <c r="E335" i="7"/>
  <c r="E339" i="7" s="1"/>
  <c r="E139" i="7"/>
  <c r="E39" i="7"/>
  <c r="E37" i="7"/>
  <c r="E35" i="7"/>
  <c r="E25" i="7"/>
  <c r="E5" i="7"/>
  <c r="E73" i="7"/>
  <c r="E38" i="7"/>
  <c r="I306" i="7"/>
  <c r="I9" i="7"/>
  <c r="I30" i="7"/>
  <c r="F307" i="7"/>
  <c r="F335" i="7"/>
  <c r="F339" i="7" s="1"/>
  <c r="F139" i="7"/>
  <c r="F73" i="7"/>
  <c r="F25" i="7"/>
  <c r="F39" i="7"/>
  <c r="F37" i="7"/>
  <c r="F35" i="7"/>
  <c r="F5" i="7"/>
  <c r="F38" i="7"/>
  <c r="J306" i="7"/>
  <c r="J9" i="7"/>
  <c r="J30" i="7"/>
  <c r="G335" i="7"/>
  <c r="G339" i="7" s="1"/>
  <c r="G307" i="7"/>
  <c r="G139" i="7"/>
  <c r="G73" i="7"/>
  <c r="G105" i="7" s="1"/>
  <c r="G38" i="7"/>
  <c r="G39" i="7"/>
  <c r="G37" i="7"/>
  <c r="G35" i="7"/>
  <c r="G25" i="7"/>
  <c r="G5" i="7"/>
  <c r="K306" i="7"/>
  <c r="K9" i="7"/>
  <c r="C207" i="7"/>
  <c r="C241" i="7"/>
  <c r="G226" i="7"/>
  <c r="K419" i="7"/>
  <c r="K341" i="7" l="1"/>
  <c r="K345" i="7" s="1"/>
  <c r="K346" i="7" s="1"/>
  <c r="K385" i="7" s="1"/>
  <c r="K386" i="7" s="1"/>
  <c r="C228" i="7"/>
  <c r="C227" i="7"/>
  <c r="C217" i="7"/>
  <c r="C216" i="7"/>
  <c r="C240" i="7"/>
  <c r="C233" i="7"/>
  <c r="C230" i="7"/>
  <c r="C223" i="7"/>
  <c r="J363" i="7"/>
  <c r="J365" i="7" s="1"/>
  <c r="J286" i="7"/>
  <c r="G286" i="7"/>
  <c r="G363" i="7"/>
  <c r="G365" i="7" s="1"/>
  <c r="E364" i="7"/>
  <c r="C234" i="7"/>
  <c r="C221" i="7"/>
  <c r="C237" i="7"/>
  <c r="C224" i="7"/>
  <c r="C242" i="7"/>
  <c r="C229" i="7"/>
  <c r="D364" i="7"/>
  <c r="C214" i="7"/>
  <c r="F364" i="7"/>
  <c r="C220" i="7"/>
  <c r="K286" i="7"/>
  <c r="K376" i="7"/>
  <c r="K380" i="7" s="1"/>
  <c r="K8" i="7"/>
  <c r="I341" i="7"/>
  <c r="I345" i="7" s="1"/>
  <c r="I346" i="7" s="1"/>
  <c r="I385" i="7" s="1"/>
  <c r="I386" i="7" s="1"/>
  <c r="J8" i="7"/>
  <c r="H341" i="7"/>
  <c r="H345" i="7" s="1"/>
  <c r="H346" i="7" s="1"/>
  <c r="H385" i="7" s="1"/>
  <c r="H386" i="7" s="1"/>
  <c r="J347" i="7"/>
  <c r="J384" i="7" s="1"/>
  <c r="K363" i="7"/>
  <c r="K365" i="7" s="1"/>
  <c r="I363" i="7"/>
  <c r="I365" i="7" s="1"/>
  <c r="H8" i="7"/>
  <c r="H376" i="7"/>
  <c r="H380" i="7" s="1"/>
  <c r="I376" i="7"/>
  <c r="I11" i="7" s="1"/>
  <c r="I8" i="7"/>
  <c r="C209" i="7"/>
  <c r="F372" i="7"/>
  <c r="F374" i="7" s="1"/>
  <c r="F141" i="7"/>
  <c r="F101" i="7"/>
  <c r="F97" i="7"/>
  <c r="F93" i="7"/>
  <c r="F89" i="7"/>
  <c r="F85" i="7"/>
  <c r="F79" i="7"/>
  <c r="F106" i="7"/>
  <c r="F102" i="7"/>
  <c r="F98" i="7"/>
  <c r="F94" i="7"/>
  <c r="F86" i="7"/>
  <c r="F82" i="7"/>
  <c r="F107" i="7"/>
  <c r="F103" i="7"/>
  <c r="F99" i="7"/>
  <c r="F95" i="7"/>
  <c r="F91" i="7"/>
  <c r="F87" i="7"/>
  <c r="F83" i="7"/>
  <c r="F80" i="7"/>
  <c r="F104" i="7"/>
  <c r="F100" i="7"/>
  <c r="F96" i="7"/>
  <c r="F92" i="7"/>
  <c r="F88" i="7"/>
  <c r="F81" i="7"/>
  <c r="F24" i="7"/>
  <c r="F6" i="7"/>
  <c r="F78" i="7"/>
  <c r="F84" i="7"/>
  <c r="F90" i="7"/>
  <c r="F309" i="7"/>
  <c r="F306" i="7"/>
  <c r="F30" i="7"/>
  <c r="F9" i="7"/>
  <c r="C347" i="7"/>
  <c r="C341" i="7"/>
  <c r="C345" i="7" s="1"/>
  <c r="C346" i="7" s="1"/>
  <c r="C385" i="7" s="1"/>
  <c r="C386" i="7" s="1"/>
  <c r="B372" i="7"/>
  <c r="B374" i="7" s="1"/>
  <c r="B141" i="7"/>
  <c r="B107" i="7"/>
  <c r="B103" i="7"/>
  <c r="B99" i="7"/>
  <c r="B95" i="7"/>
  <c r="B91" i="7"/>
  <c r="B87" i="7"/>
  <c r="B83" i="7"/>
  <c r="B81" i="7"/>
  <c r="B79" i="7"/>
  <c r="B104" i="7"/>
  <c r="B100" i="7"/>
  <c r="B96" i="7"/>
  <c r="B92" i="7"/>
  <c r="B88" i="7"/>
  <c r="B101" i="7"/>
  <c r="B97" i="7"/>
  <c r="B93" i="7"/>
  <c r="B89" i="7"/>
  <c r="B85" i="7"/>
  <c r="B80" i="7"/>
  <c r="B106" i="7"/>
  <c r="B102" i="7"/>
  <c r="B98" i="7"/>
  <c r="B94" i="7"/>
  <c r="B86" i="7"/>
  <c r="B82" i="7"/>
  <c r="B24" i="7"/>
  <c r="B6" i="7"/>
  <c r="B84" i="7"/>
  <c r="B90" i="7"/>
  <c r="B78" i="7"/>
  <c r="D347" i="7"/>
  <c r="D341" i="7"/>
  <c r="D345" i="7" s="1"/>
  <c r="D346" i="7" s="1"/>
  <c r="D385" i="7" s="1"/>
  <c r="D386" i="7" s="1"/>
  <c r="I286" i="7"/>
  <c r="I31" i="7"/>
  <c r="F341" i="7"/>
  <c r="F345" i="7" s="1"/>
  <c r="F346" i="7" s="1"/>
  <c r="F385" i="7" s="1"/>
  <c r="F386" i="7" s="1"/>
  <c r="F347" i="7"/>
  <c r="E309" i="7"/>
  <c r="E306" i="7"/>
  <c r="E9" i="7"/>
  <c r="E30" i="7"/>
  <c r="C306" i="7"/>
  <c r="C309" i="7"/>
  <c r="C30" i="7"/>
  <c r="B309" i="7"/>
  <c r="B306" i="7"/>
  <c r="B9" i="7"/>
  <c r="B30" i="7"/>
  <c r="H384" i="7"/>
  <c r="H7" i="7"/>
  <c r="D306" i="7"/>
  <c r="D309" i="7"/>
  <c r="D9" i="7"/>
  <c r="D30" i="7"/>
  <c r="H31" i="7"/>
  <c r="E372" i="7"/>
  <c r="E374" i="7" s="1"/>
  <c r="E106" i="7"/>
  <c r="E104" i="7"/>
  <c r="E102" i="7"/>
  <c r="E100" i="7"/>
  <c r="E98" i="7"/>
  <c r="E96" i="7"/>
  <c r="E94" i="7"/>
  <c r="E92" i="7"/>
  <c r="E88" i="7"/>
  <c r="E86" i="7"/>
  <c r="E82" i="7"/>
  <c r="E141" i="7"/>
  <c r="E107" i="7"/>
  <c r="E103" i="7"/>
  <c r="E101" i="7"/>
  <c r="E99" i="7"/>
  <c r="E97" i="7"/>
  <c r="E95" i="7"/>
  <c r="E93" i="7"/>
  <c r="E91" i="7"/>
  <c r="E89" i="7"/>
  <c r="E87" i="7"/>
  <c r="E85" i="7"/>
  <c r="E83" i="7"/>
  <c r="E81" i="7"/>
  <c r="E80" i="7"/>
  <c r="E79" i="7"/>
  <c r="E24" i="7"/>
  <c r="E6" i="7"/>
  <c r="E90" i="7"/>
  <c r="E84" i="7"/>
  <c r="E78" i="7"/>
  <c r="E341" i="7"/>
  <c r="E345" i="7" s="1"/>
  <c r="E346" i="7" s="1"/>
  <c r="E385" i="7" s="1"/>
  <c r="E386" i="7" s="1"/>
  <c r="E347" i="7"/>
  <c r="B341" i="7"/>
  <c r="B345" i="7" s="1"/>
  <c r="B346" i="7" s="1"/>
  <c r="B385" i="7" s="1"/>
  <c r="B347" i="7"/>
  <c r="D243" i="7"/>
  <c r="D239" i="7"/>
  <c r="D237" i="7"/>
  <c r="D235" i="7"/>
  <c r="D233" i="7"/>
  <c r="D231" i="7"/>
  <c r="D229" i="7"/>
  <c r="D227" i="7"/>
  <c r="D225" i="7"/>
  <c r="D223" i="7"/>
  <c r="D221" i="7"/>
  <c r="D219" i="7"/>
  <c r="D217" i="7"/>
  <c r="D215" i="7"/>
  <c r="D209" i="7"/>
  <c r="D242" i="7"/>
  <c r="D240" i="7"/>
  <c r="D238" i="7"/>
  <c r="D236" i="7"/>
  <c r="D234" i="7"/>
  <c r="D232" i="7"/>
  <c r="D230" i="7"/>
  <c r="D228" i="7"/>
  <c r="D222" i="7"/>
  <c r="D218" i="7"/>
  <c r="D216" i="7"/>
  <c r="D214" i="7"/>
  <c r="D220" i="7"/>
  <c r="D226" i="7"/>
  <c r="H311" i="7"/>
  <c r="H313" i="7" s="1"/>
  <c r="H317" i="7" s="1"/>
  <c r="H10" i="7"/>
  <c r="F242" i="7"/>
  <c r="F240" i="7"/>
  <c r="F238" i="7"/>
  <c r="F236" i="7"/>
  <c r="F234" i="7"/>
  <c r="F232" i="7"/>
  <c r="F230" i="7"/>
  <c r="F228" i="7"/>
  <c r="F224" i="7"/>
  <c r="F222" i="7"/>
  <c r="F218" i="7"/>
  <c r="F216" i="7"/>
  <c r="F243" i="7"/>
  <c r="F239" i="7"/>
  <c r="F237" i="7"/>
  <c r="F235" i="7"/>
  <c r="F233" i="7"/>
  <c r="F231" i="7"/>
  <c r="F229" i="7"/>
  <c r="F227" i="7"/>
  <c r="F225" i="7"/>
  <c r="F223" i="7"/>
  <c r="F221" i="7"/>
  <c r="F219" i="7"/>
  <c r="F217" i="7"/>
  <c r="F215" i="7"/>
  <c r="F209" i="7"/>
  <c r="F214" i="7"/>
  <c r="F226" i="7"/>
  <c r="F220" i="7"/>
  <c r="K311" i="7"/>
  <c r="K313" i="7" s="1"/>
  <c r="K317" i="7" s="1"/>
  <c r="K10" i="7"/>
  <c r="G372" i="7"/>
  <c r="G374" i="7" s="1"/>
  <c r="G141" i="7"/>
  <c r="G107" i="7"/>
  <c r="G103" i="7"/>
  <c r="G101" i="7"/>
  <c r="G99" i="7"/>
  <c r="G97" i="7"/>
  <c r="G95" i="7"/>
  <c r="G93" i="7"/>
  <c r="G91" i="7"/>
  <c r="G89" i="7"/>
  <c r="G87" i="7"/>
  <c r="G85" i="7"/>
  <c r="G83" i="7"/>
  <c r="G106" i="7"/>
  <c r="G104" i="7"/>
  <c r="G102" i="7"/>
  <c r="G100" i="7"/>
  <c r="G98" i="7"/>
  <c r="G96" i="7"/>
  <c r="G94" i="7"/>
  <c r="G92" i="7"/>
  <c r="G88" i="7"/>
  <c r="G86" i="7"/>
  <c r="G82" i="7"/>
  <c r="G81" i="7"/>
  <c r="G79" i="7"/>
  <c r="G24" i="7"/>
  <c r="G6" i="7"/>
  <c r="G80" i="7"/>
  <c r="G78" i="7"/>
  <c r="G84" i="7"/>
  <c r="G90" i="7"/>
  <c r="G347" i="7"/>
  <c r="G341" i="7"/>
  <c r="G345" i="7" s="1"/>
  <c r="G346" i="7" s="1"/>
  <c r="G385" i="7" s="1"/>
  <c r="G386" i="7" s="1"/>
  <c r="J311" i="7"/>
  <c r="J313" i="7" s="1"/>
  <c r="J317" i="7" s="1"/>
  <c r="J10" i="7"/>
  <c r="J380" i="7"/>
  <c r="J11" i="7"/>
  <c r="K384" i="7"/>
  <c r="K7" i="7"/>
  <c r="B242" i="7"/>
  <c r="B240" i="7"/>
  <c r="B238" i="7"/>
  <c r="B236" i="7"/>
  <c r="B234" i="7"/>
  <c r="B232" i="7"/>
  <c r="B230" i="7"/>
  <c r="B228" i="7"/>
  <c r="B224" i="7"/>
  <c r="B222" i="7"/>
  <c r="B218" i="7"/>
  <c r="B216" i="7"/>
  <c r="B243" i="7"/>
  <c r="B239" i="7"/>
  <c r="B237" i="7"/>
  <c r="B235" i="7"/>
  <c r="B233" i="7"/>
  <c r="B231" i="7"/>
  <c r="B229" i="7"/>
  <c r="B227" i="7"/>
  <c r="B225" i="7"/>
  <c r="B223" i="7"/>
  <c r="B221" i="7"/>
  <c r="B219" i="7"/>
  <c r="B217" i="7"/>
  <c r="B215" i="7"/>
  <c r="B226" i="7"/>
  <c r="B220" i="7"/>
  <c r="B214" i="7"/>
  <c r="I384" i="7"/>
  <c r="I7" i="7"/>
  <c r="F105" i="7"/>
  <c r="F241" i="7"/>
  <c r="G364" i="7"/>
  <c r="D241" i="7"/>
  <c r="G209" i="7"/>
  <c r="G306" i="7"/>
  <c r="G309" i="7"/>
  <c r="G30" i="7"/>
  <c r="G9" i="7"/>
  <c r="I311" i="7"/>
  <c r="I313" i="7" s="1"/>
  <c r="I317" i="7" s="1"/>
  <c r="I10" i="7"/>
  <c r="C372" i="7"/>
  <c r="C374" i="7" s="1"/>
  <c r="C141" i="7"/>
  <c r="C107" i="7"/>
  <c r="C103" i="7"/>
  <c r="C101" i="7"/>
  <c r="C99" i="7"/>
  <c r="C97" i="7"/>
  <c r="C95" i="7"/>
  <c r="C93" i="7"/>
  <c r="C91" i="7"/>
  <c r="C89" i="7"/>
  <c r="C87" i="7"/>
  <c r="C85" i="7"/>
  <c r="C83" i="7"/>
  <c r="C106" i="7"/>
  <c r="C104" i="7"/>
  <c r="C102" i="7"/>
  <c r="C100" i="7"/>
  <c r="C98" i="7"/>
  <c r="C96" i="7"/>
  <c r="C94" i="7"/>
  <c r="C92" i="7"/>
  <c r="C88" i="7"/>
  <c r="C86" i="7"/>
  <c r="C82" i="7"/>
  <c r="C81" i="7"/>
  <c r="C79" i="7"/>
  <c r="C24" i="7"/>
  <c r="C6" i="7"/>
  <c r="C80" i="7"/>
  <c r="C84" i="7"/>
  <c r="C90" i="7"/>
  <c r="C78" i="7"/>
  <c r="D372" i="7"/>
  <c r="D374" i="7" s="1"/>
  <c r="D141" i="7"/>
  <c r="D106" i="7"/>
  <c r="D102" i="7"/>
  <c r="D98" i="7"/>
  <c r="D94" i="7"/>
  <c r="D86" i="7"/>
  <c r="D82" i="7"/>
  <c r="D80" i="7"/>
  <c r="D107" i="7"/>
  <c r="D103" i="7"/>
  <c r="D99" i="7"/>
  <c r="D95" i="7"/>
  <c r="D91" i="7"/>
  <c r="D87" i="7"/>
  <c r="D83" i="7"/>
  <c r="D6" i="7"/>
  <c r="D104" i="7"/>
  <c r="D100" i="7"/>
  <c r="D96" i="7"/>
  <c r="D92" i="7"/>
  <c r="D88" i="7"/>
  <c r="D81" i="7"/>
  <c r="D79" i="7"/>
  <c r="D24" i="7"/>
  <c r="D101" i="7"/>
  <c r="D97" i="7"/>
  <c r="D93" i="7"/>
  <c r="D89" i="7"/>
  <c r="D85" i="7"/>
  <c r="D84" i="7"/>
  <c r="D90" i="7"/>
  <c r="D78" i="7"/>
  <c r="E105" i="7"/>
  <c r="B105" i="7"/>
  <c r="H363" i="7"/>
  <c r="H365" i="7" s="1"/>
  <c r="E209" i="7"/>
  <c r="J31" i="7"/>
  <c r="J364" i="7" l="1"/>
  <c r="J7" i="7"/>
  <c r="K364" i="7"/>
  <c r="K11" i="7"/>
  <c r="H11" i="7"/>
  <c r="I364" i="7"/>
  <c r="I380" i="7"/>
  <c r="I323" i="7"/>
  <c r="I326" i="7" s="1"/>
  <c r="I329" i="7" s="1"/>
  <c r="I16" i="7"/>
  <c r="I318" i="7"/>
  <c r="J323" i="7"/>
  <c r="J326" i="7" s="1"/>
  <c r="J329" i="7" s="1"/>
  <c r="J16" i="7"/>
  <c r="J318" i="7"/>
  <c r="J34" i="7" s="1"/>
  <c r="H323" i="7"/>
  <c r="H326" i="7" s="1"/>
  <c r="H329" i="7" s="1"/>
  <c r="H16" i="7"/>
  <c r="H318" i="7"/>
  <c r="H34" i="7" s="1"/>
  <c r="G311" i="7"/>
  <c r="G313" i="7" s="1"/>
  <c r="G317" i="7" s="1"/>
  <c r="G10" i="7"/>
  <c r="G376" i="7"/>
  <c r="G8" i="7"/>
  <c r="B384" i="7"/>
  <c r="B7" i="7"/>
  <c r="E376" i="7"/>
  <c r="E8" i="7"/>
  <c r="D384" i="7"/>
  <c r="D7" i="7"/>
  <c r="F376" i="7"/>
  <c r="F8" i="7"/>
  <c r="D311" i="7"/>
  <c r="D313" i="7" s="1"/>
  <c r="D317" i="7" s="1"/>
  <c r="D10" i="7"/>
  <c r="F384" i="7"/>
  <c r="F7" i="7"/>
  <c r="C384" i="7"/>
  <c r="C7" i="7"/>
  <c r="F311" i="7"/>
  <c r="F313" i="7" s="1"/>
  <c r="F317" i="7" s="1"/>
  <c r="F10" i="7"/>
  <c r="C376" i="7"/>
  <c r="C8" i="7"/>
  <c r="G384" i="7"/>
  <c r="G7" i="7"/>
  <c r="D376" i="7"/>
  <c r="D8" i="7"/>
  <c r="K323" i="7"/>
  <c r="K326" i="7" s="1"/>
  <c r="K329" i="7" s="1"/>
  <c r="K16" i="7"/>
  <c r="K318" i="7"/>
  <c r="E384" i="7"/>
  <c r="E7" i="7"/>
  <c r="B311" i="7"/>
  <c r="B313" i="7" s="1"/>
  <c r="B317" i="7" s="1"/>
  <c r="B10" i="7"/>
  <c r="E311" i="7"/>
  <c r="E313" i="7" s="1"/>
  <c r="E317" i="7" s="1"/>
  <c r="E10" i="7"/>
  <c r="H364" i="7"/>
  <c r="C311" i="7"/>
  <c r="C313" i="7" s="1"/>
  <c r="C317" i="7" s="1"/>
  <c r="C10" i="7"/>
  <c r="B376" i="7"/>
  <c r="B8" i="7"/>
  <c r="B323" i="7" l="1"/>
  <c r="B326" i="7" s="1"/>
  <c r="B329" i="7" s="1"/>
  <c r="B16" i="7"/>
  <c r="B318" i="7"/>
  <c r="C323" i="7"/>
  <c r="C326" i="7" s="1"/>
  <c r="C329" i="7" s="1"/>
  <c r="C16" i="7"/>
  <c r="C318" i="7"/>
  <c r="K33" i="7"/>
  <c r="K32" i="7"/>
  <c r="K367" i="7"/>
  <c r="K366" i="7" s="1"/>
  <c r="K330" i="7"/>
  <c r="F323" i="7"/>
  <c r="F326" i="7" s="1"/>
  <c r="F329" i="7" s="1"/>
  <c r="F16" i="7"/>
  <c r="F318" i="7"/>
  <c r="F380" i="7"/>
  <c r="F11" i="7"/>
  <c r="E380" i="7"/>
  <c r="E11" i="7"/>
  <c r="G380" i="7"/>
  <c r="G11" i="7"/>
  <c r="I33" i="7"/>
  <c r="I32" i="7"/>
  <c r="E323" i="7"/>
  <c r="E326" i="7" s="1"/>
  <c r="E329" i="7" s="1"/>
  <c r="E16" i="7"/>
  <c r="E318" i="7"/>
  <c r="H32" i="7"/>
  <c r="H33" i="7"/>
  <c r="J33" i="7"/>
  <c r="J32" i="7"/>
  <c r="J367" i="7"/>
  <c r="J366" i="7" s="1"/>
  <c r="J330" i="7"/>
  <c r="I367" i="7"/>
  <c r="I366" i="7" s="1"/>
  <c r="I330" i="7"/>
  <c r="B380" i="7"/>
  <c r="B11" i="7"/>
  <c r="D380" i="7"/>
  <c r="D11" i="7"/>
  <c r="C380" i="7"/>
  <c r="C11" i="7"/>
  <c r="D323" i="7"/>
  <c r="D326" i="7" s="1"/>
  <c r="D329" i="7" s="1"/>
  <c r="D16" i="7"/>
  <c r="D318" i="7"/>
  <c r="D34" i="7" s="1"/>
  <c r="G323" i="7"/>
  <c r="G326" i="7" s="1"/>
  <c r="G329" i="7" s="1"/>
  <c r="G16" i="7"/>
  <c r="G318" i="7"/>
  <c r="G34" i="7" s="1"/>
  <c r="H367" i="7"/>
  <c r="H366" i="7" s="1"/>
  <c r="H330" i="7"/>
  <c r="K34" i="7"/>
  <c r="I34" i="7"/>
  <c r="F33" i="7" l="1"/>
  <c r="F32" i="7"/>
  <c r="C33" i="7"/>
  <c r="C32" i="7"/>
  <c r="B33" i="7"/>
  <c r="B32" i="7"/>
  <c r="E367" i="7"/>
  <c r="E366" i="7" s="1"/>
  <c r="E330" i="7"/>
  <c r="F367" i="7"/>
  <c r="F366" i="7" s="1"/>
  <c r="F330" i="7"/>
  <c r="C367" i="7"/>
  <c r="C366" i="7" s="1"/>
  <c r="C330" i="7"/>
  <c r="B367" i="7"/>
  <c r="B366" i="7" s="1"/>
  <c r="B330" i="7"/>
  <c r="E33" i="7"/>
  <c r="E32" i="7"/>
  <c r="G32" i="7"/>
  <c r="G33" i="7"/>
  <c r="D33" i="7"/>
  <c r="D32" i="7"/>
  <c r="G367" i="7"/>
  <c r="G366" i="7" s="1"/>
  <c r="G330" i="7"/>
  <c r="D367" i="7"/>
  <c r="D366" i="7" s="1"/>
  <c r="D330" i="7"/>
  <c r="E34" i="7"/>
  <c r="F34" i="7"/>
  <c r="C34" i="7"/>
  <c r="B34" i="7"/>
</calcChain>
</file>

<file path=xl/sharedStrings.xml><?xml version="1.0" encoding="utf-8"?>
<sst xmlns="http://schemas.openxmlformats.org/spreadsheetml/2006/main" count="678" uniqueCount="274">
  <si>
    <t>Table 1: GROSS DOMESTIC PRODUCT AND SOME ALLIED AGGREGATES SUMMARY TABLE</t>
  </si>
  <si>
    <t>Heading</t>
  </si>
  <si>
    <t>1. Gross Domestic Product at b.p</t>
  </si>
  <si>
    <t>2. Gross Domestic Product at m.p.</t>
  </si>
  <si>
    <t>3. Gross National Income at b.p</t>
  </si>
  <si>
    <t>4. Gross National Income at m.p.</t>
  </si>
  <si>
    <t>5. Net Domestic Product at b.p</t>
  </si>
  <si>
    <t>6. Net National Income at b.p</t>
  </si>
  <si>
    <t>7. Net National Income at m.p.</t>
  </si>
  <si>
    <t>8. Gross Fixed capital Formation</t>
  </si>
  <si>
    <t>9. Gross Capital Formation</t>
  </si>
  <si>
    <t>10. Government Final Consump. Exp.</t>
  </si>
  <si>
    <t>11. Household Final Consumption Exp.</t>
  </si>
  <si>
    <t>12. Net Savings</t>
  </si>
  <si>
    <t>AT 2015 PRICES</t>
  </si>
  <si>
    <t>13. Gross Domestic Product at b.p</t>
  </si>
  <si>
    <t>14. Gross Fixed capital Formation</t>
  </si>
  <si>
    <t>15. Gross Capital Formation</t>
  </si>
  <si>
    <t>PER CAPITA GDP</t>
  </si>
  <si>
    <t xml:space="preserve">16. Per Capita GDP at  current market prices </t>
  </si>
  <si>
    <t xml:space="preserve">17. Per Capita GDP at  current basic prices </t>
  </si>
  <si>
    <t xml:space="preserve">       m.p.=&gt;market prices.</t>
  </si>
  <si>
    <t>Table 2: SELECTED IMPORTANT RATIOS AT CURRENT PRICES</t>
  </si>
  <si>
    <t>1.Compensation of Employees to Net Domestic Product (NDP) at b.p.</t>
  </si>
  <si>
    <t>2. Gross Capital formation to GDP at m.p.</t>
  </si>
  <si>
    <t>3. Government Final Consumption Expenditure  to Net National Disposable income at m.p</t>
  </si>
  <si>
    <t>4. Household Final consumption Expenditure  to Net National Disposable income at m.p</t>
  </si>
  <si>
    <t>5. Savings to Net National Disposable income at m.p</t>
  </si>
  <si>
    <t>6. GFCF at current prices / GDP at current  b.p</t>
  </si>
  <si>
    <t>7. GFCF at constant prices /GDP at constant b.p</t>
  </si>
  <si>
    <t>8. Agriculture, Fishing,Hunting and Forestry to GDP at current  b.p</t>
  </si>
  <si>
    <t>9. Industry and construction to GDP at current b.p</t>
  </si>
  <si>
    <t>10. Services to GDP at current b.p</t>
  </si>
  <si>
    <t>Table 3: GROSS DOMESTIC PRODUCT ESTIMATES AT CURRENT PRICES BY ECONOMIC ACTIVITY</t>
  </si>
  <si>
    <t>Percentage</t>
  </si>
  <si>
    <t>TShs. Million</t>
  </si>
  <si>
    <t>Economic Activity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</si>
  <si>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</si>
  <si>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</si>
  <si>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</si>
  <si>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</si>
  <si>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</si>
  <si>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</si>
  <si>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</si>
  <si>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</si>
  <si>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</si>
  <si>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</si>
  <si>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A: Agriculture, Forestry and Fishing</t>
  </si>
  <si>
    <t>Crops</t>
  </si>
  <si>
    <t>Livestock</t>
  </si>
  <si>
    <t>Forestry</t>
  </si>
  <si>
    <t>Fishing</t>
  </si>
  <si>
    <t xml:space="preserve">    Agriculture Support services</t>
  </si>
  <si>
    <t>Industry and Construction</t>
  </si>
  <si>
    <t>B: Mining and quarrying</t>
  </si>
  <si>
    <t>C: Manufacturing</t>
  </si>
  <si>
    <t>D: Electricity supply</t>
  </si>
  <si>
    <t>E: Water supply; sewerage, waste management</t>
  </si>
  <si>
    <t>F: Construction</t>
  </si>
  <si>
    <t>Services</t>
  </si>
  <si>
    <t>G: Wholesale and retail trade; repairs</t>
  </si>
  <si>
    <t>H: Transport and storage</t>
  </si>
  <si>
    <t>I: Accomodation and Food Services</t>
  </si>
  <si>
    <t>J: Information and communication</t>
  </si>
  <si>
    <t>K: Financial and insurance activities</t>
  </si>
  <si>
    <t>L: Real estate</t>
  </si>
  <si>
    <t>M: Professional, scientific and technical activities</t>
  </si>
  <si>
    <t>N: Administrative and support service activities</t>
  </si>
  <si>
    <t>O: Public administration and defence</t>
  </si>
  <si>
    <t>P: Education</t>
  </si>
  <si>
    <t xml:space="preserve"> Q: Human health and social work activities</t>
  </si>
  <si>
    <t>R: Arts, entertainment and recreation</t>
  </si>
  <si>
    <t>S: Other service activities</t>
  </si>
  <si>
    <t>T: Activities of households as employers;</t>
  </si>
  <si>
    <t>All Economic Activities</t>
  </si>
  <si>
    <t>Taxes on products</t>
  </si>
  <si>
    <t>GDP at Market prices</t>
  </si>
  <si>
    <t>Table 3a: SHARES OF GROSS DOMESTIC PRODUCT AT CURRENT PRICES BY ECONOMIC ACTIVITY</t>
  </si>
  <si>
    <t>Table 3b:IMPLICIT DEFLATORS OF GROSS DOMESTIC PRODUCT BY ECONOMIC ACTIVITIES (2015 = 100)</t>
  </si>
  <si>
    <t>Table 4 :GROSS DOMESTIC PRODUCT AT 2015 PRICES BY ECONOMIC ACTIVITY</t>
  </si>
  <si>
    <t>Table 4a :ANNUAL GROWTH RATES OF GROSS DOMESTIC PRODUCT  BY ECONOMIC ACTIVITY</t>
  </si>
  <si>
    <t>Table 4b :SHARES OF GROSS DOMESTIC PRODUCT AT 2015 PRICES BY ECONOMIC ACTIVITY</t>
  </si>
  <si>
    <t>Table 5: GROSS DOMESTIC PRODUCT BY TYPE OF EXPENDITURE AT CURRENT MARKET  PRICES</t>
  </si>
  <si>
    <t>Type of Expenditure</t>
  </si>
  <si>
    <t>GDP at current market prices</t>
  </si>
  <si>
    <t>Final Consumption</t>
  </si>
  <si>
    <t>Government final consumption</t>
  </si>
  <si>
    <t>Household final consumption</t>
  </si>
  <si>
    <t>Non Profit Institutions Serving Households</t>
  </si>
  <si>
    <t>Gross Capital Formation</t>
  </si>
  <si>
    <t>Gross fixed capital formation</t>
  </si>
  <si>
    <t>Changes in Valuables</t>
  </si>
  <si>
    <t>Changes in inventories</t>
  </si>
  <si>
    <t>Exports of goods and services</t>
  </si>
  <si>
    <t>Export of goods</t>
  </si>
  <si>
    <t>Export of services</t>
  </si>
  <si>
    <t>Imports of goods and services</t>
  </si>
  <si>
    <t>Import of goods</t>
  </si>
  <si>
    <t>Import of services</t>
  </si>
  <si>
    <t>Errors and Omissions</t>
  </si>
  <si>
    <t>GDP at constant 2015 market prices</t>
  </si>
  <si>
    <t>Table 5b: IMPLICIT DEFLATORS OF GROSS DOMESTIC PRODUCT BY EXPENDITURE (2015 = 100)</t>
  </si>
  <si>
    <t>Implied deflators</t>
  </si>
  <si>
    <t>Gross domestic product at market prices</t>
  </si>
  <si>
    <t>Table 6:NATIONAL DISPOSABLE INCOME AND ITS APPROPRIATION AT CURRENT MARKET PRICES</t>
  </si>
  <si>
    <t>1. Compensation of employees</t>
  </si>
  <si>
    <t>2. Operating surplus</t>
  </si>
  <si>
    <t>3. Net Domestic Product at basic price</t>
  </si>
  <si>
    <t>4. Net primary income from ROW</t>
  </si>
  <si>
    <t>5. Net National Income at b.p.</t>
  </si>
  <si>
    <t>6.Taxes on products</t>
  </si>
  <si>
    <t>8.  Net National Income at m.p.</t>
  </si>
  <si>
    <t xml:space="preserve">9.  Net current Transfers from ROW  </t>
  </si>
  <si>
    <t>10.Net National Disposable Income at m.p</t>
  </si>
  <si>
    <t>11.Government final consumption expenditure</t>
  </si>
  <si>
    <t>12. Household final consumption expenditure</t>
  </si>
  <si>
    <t>13. Non Profit Institutions Serving Households</t>
  </si>
  <si>
    <t>13.  Net Savings</t>
  </si>
  <si>
    <t>14.  Net National Disposable Income at m.p.</t>
  </si>
  <si>
    <t>Table 7:CAPITAL FINANCE AT CURRENT PRICES</t>
  </si>
  <si>
    <t>2.Consumption on fixed capital</t>
  </si>
  <si>
    <t>3.Net capital transfer from ROW</t>
  </si>
  <si>
    <t>4. Finance of Gross accumulation</t>
  </si>
  <si>
    <t>5. Changes in Inventories</t>
  </si>
  <si>
    <t>6.Gross fixed capital formation</t>
  </si>
  <si>
    <t>7.Net Lending(+)/Borrowing(-) from ROW</t>
  </si>
  <si>
    <t>8. Gross Accumulation</t>
  </si>
  <si>
    <t>Table 8:RELATION AMONG NATIONAL ACCOUNTING AGGREGATES AT CURRENT BASIC PRICES</t>
  </si>
  <si>
    <t>1. Gross Domestic Product at basic price.</t>
  </si>
  <si>
    <t>2.  Net primary income from ROW</t>
  </si>
  <si>
    <t xml:space="preserve">    2.1 Primary  Income receivable</t>
  </si>
  <si>
    <t xml:space="preserve">    2.2 Less Primary income payable</t>
  </si>
  <si>
    <t xml:space="preserve">3. Equals: Gross National Product at b.p </t>
  </si>
  <si>
    <t>4. Less: Consumption of Fixed Capital</t>
  </si>
  <si>
    <t>5. Equals: Net National Product at basic price</t>
  </si>
  <si>
    <t>6. Plus: Net Current Transfers from abroad</t>
  </si>
  <si>
    <t xml:space="preserve">   6.1 Current Transfers receivable</t>
  </si>
  <si>
    <t xml:space="preserve">   6.2 Less: Current transfer payable</t>
  </si>
  <si>
    <t>7. Equals: Net National Disposable Income at b.p</t>
  </si>
  <si>
    <t xml:space="preserve">8. Gross National Disposable Income at b.p </t>
  </si>
  <si>
    <t>9. Gross National Income at basic prices</t>
  </si>
  <si>
    <t>Table 8a: INTERNATIONAL TRANSACTIONS AT CURRENT PRICES</t>
  </si>
  <si>
    <t>1. Export of goods and services:</t>
  </si>
  <si>
    <t xml:space="preserve">    1.1 Export of Goods</t>
  </si>
  <si>
    <t xml:space="preserve">    1.2 Export of services</t>
  </si>
  <si>
    <t>2. Primary incomes receivable</t>
  </si>
  <si>
    <t xml:space="preserve">3. Current transfers receivable </t>
  </si>
  <si>
    <t>4. Total external transactions receivable by the Nation</t>
  </si>
  <si>
    <t>5. Import of goods and services:</t>
  </si>
  <si>
    <t xml:space="preserve">   5.1 Import of goods</t>
  </si>
  <si>
    <t xml:space="preserve">   5.2 Import of  services</t>
  </si>
  <si>
    <t>6. Primary incomes payable</t>
  </si>
  <si>
    <t>7. Current transfers payable</t>
  </si>
  <si>
    <t>8. Current external balance</t>
  </si>
  <si>
    <t>9. Total external transactions paid by the Nation</t>
  </si>
  <si>
    <t>10. Current external balance</t>
  </si>
  <si>
    <t>11.Errors and ommissions</t>
  </si>
  <si>
    <t>12. Net lending (+) or Borrowing (-) from the ROW</t>
  </si>
  <si>
    <t>Table 9:RELATION AMONG NATIONAL ACCOUNTING AGGREGATES AT CURRENT MARKET PRICES</t>
  </si>
  <si>
    <t>1. Gross Domestic Product at m.p.</t>
  </si>
  <si>
    <t xml:space="preserve">2.  Plus: Net primary income from ROW </t>
  </si>
  <si>
    <t>3. Equals: Gross National Income at m.p.</t>
  </si>
  <si>
    <t>5. Equals: Net National Income at m.p.</t>
  </si>
  <si>
    <t>6. Plus: Net Current Transfers received from abroad</t>
  </si>
  <si>
    <t>6.1 Current Transfers receivable</t>
  </si>
  <si>
    <t>6.2 Less: Current transfer payable</t>
  </si>
  <si>
    <t>7. Equals: Net National Disposable Income at m.p.</t>
  </si>
  <si>
    <t>Gross National Income at basic prices (Mill.US $)</t>
  </si>
  <si>
    <t xml:space="preserve">Gross National Disposable Income at basic prices (Mill. US$) </t>
  </si>
  <si>
    <t xml:space="preserve">Gross National Disposable Income at basic prices (Mill. TSHS) </t>
  </si>
  <si>
    <t>MEMORUNDUM ITEMS:</t>
  </si>
  <si>
    <t>Exchange rates Shs/USD (annual average)</t>
  </si>
  <si>
    <t xml:space="preserve">Tanzania Mainland Population </t>
  </si>
  <si>
    <t>Table 10: GROSS DOMESTIC PRODUCT OF AGRICULTURE AT CURRENT PRICES</t>
  </si>
  <si>
    <t>1. Crops</t>
  </si>
  <si>
    <t>2. Livestock</t>
  </si>
  <si>
    <t>3. Forestry and Hunting</t>
  </si>
  <si>
    <t>4. Fishing</t>
  </si>
  <si>
    <t>5.Agriculture Support services</t>
  </si>
  <si>
    <t>Total Agriculture</t>
  </si>
  <si>
    <t>Table 10a: GROSS DOMESTIC PRODUCT OF AGRICULTURE AT 2015 PRICES</t>
  </si>
  <si>
    <t>Table 11: GROSS DOMESTIC PRODUCT OF INDUSTRY &amp; CONSTRUCTION AT CURRENT PRICES</t>
  </si>
  <si>
    <t>1. Mining and quarrying</t>
  </si>
  <si>
    <t>2. Manufacturing</t>
  </si>
  <si>
    <t>3. Electricity supply</t>
  </si>
  <si>
    <t>4. Water supply,sewarage, waste management</t>
  </si>
  <si>
    <t>5. Construction</t>
  </si>
  <si>
    <t>Total Industry and Construction</t>
  </si>
  <si>
    <t>Table 11a: GROSS DOMESTIC PRODUCT OF INDUSTRY &amp; CONSTRUCTION AT 2015 PRICES</t>
  </si>
  <si>
    <t>Table 12: GROSS DOMESTIC PRODUCT OF SERVICES AT CURRENT PRICES</t>
  </si>
  <si>
    <t>1. Wholesale and retail trade; repairs</t>
  </si>
  <si>
    <t>2. Transport and storage</t>
  </si>
  <si>
    <t>3. Accomodation and Food Services</t>
  </si>
  <si>
    <t>4. Information and communication</t>
  </si>
  <si>
    <t>5. Financial and insurance activities</t>
  </si>
  <si>
    <t>6. Real estate</t>
  </si>
  <si>
    <t>7. Professional, scientific and technical activities</t>
  </si>
  <si>
    <t>8. Administrative and support service activities</t>
  </si>
  <si>
    <t>9. Public administration and defence</t>
  </si>
  <si>
    <t>10. Education</t>
  </si>
  <si>
    <t>11. Human health and social work activities</t>
  </si>
  <si>
    <t>12. Arts, entertainment and recreation</t>
  </si>
  <si>
    <t>13. Other service activities</t>
  </si>
  <si>
    <t>14. Activities of households as employers;</t>
  </si>
  <si>
    <t>Total Services</t>
  </si>
  <si>
    <t>Table 12a: GROSS DOMESTIC PRODUCT OF SERVICES AT 2015 PRICES</t>
  </si>
  <si>
    <t>Table 13: GROSS CAPITAL FORMATION AT CURRENT PRICES</t>
  </si>
  <si>
    <t xml:space="preserve">Type of Capital formation </t>
  </si>
  <si>
    <t>A. Gross Fixed Capital Formation</t>
  </si>
  <si>
    <t>1. Buildings and Structures</t>
  </si>
  <si>
    <t>2. Transport Equipment</t>
  </si>
  <si>
    <t>3.Machinery and Equipment</t>
  </si>
  <si>
    <t>4. Other Machinery and Equipment</t>
  </si>
  <si>
    <t>5. Animal Resources</t>
  </si>
  <si>
    <t>6. Research and Development</t>
  </si>
  <si>
    <t>A. Change in Valuables</t>
  </si>
  <si>
    <t>B. Changes in Inventories</t>
  </si>
  <si>
    <t>C. Gross Capital Formation</t>
  </si>
  <si>
    <t>Table 13a: GROSS CAPITAL FORMATION BY PUBLIC AND PRIVATE SECTORS AT CURRENT PRICES</t>
  </si>
  <si>
    <t>1. Central Government:</t>
  </si>
  <si>
    <t>2. Parastatals:</t>
  </si>
  <si>
    <t>3. Institutions:</t>
  </si>
  <si>
    <t>4. Private</t>
  </si>
  <si>
    <t>Table 13b: GROSS CAPITAL FORMATION AT 2015 PRICES</t>
  </si>
  <si>
    <t>Table 13c: GROSS FIXED CAPITAL FORMATION BY KIND OF ECONOMIC ACTIVITY AT CURRENT PRICES</t>
  </si>
  <si>
    <t>1. Agriculture (crops, Livestock, Forestry, Fishing and Hunting)</t>
  </si>
  <si>
    <t>2. Mining and Quarrying</t>
  </si>
  <si>
    <t>3. Manufacturing</t>
  </si>
  <si>
    <t>4. Electricity and Water Supply</t>
  </si>
  <si>
    <t>6. Wholesale and Retail Trade and Hotels and Restaurants</t>
  </si>
  <si>
    <t>7. Transport, Storage and Communication</t>
  </si>
  <si>
    <t>8. Financial intermediation, Real Estate and B.S</t>
  </si>
  <si>
    <t>9. Public Administration, Education, Health and O.S</t>
  </si>
  <si>
    <t>10. Gross Fixed Capital Formation</t>
  </si>
  <si>
    <t>Note: B.S &gt;&gt;  Business Services</t>
  </si>
  <si>
    <t xml:space="preserve">          O.S &gt;&gt;  Other Services</t>
  </si>
  <si>
    <t>Table 14: REGIONAL GDP AT CURRENT MARKET PRICES</t>
  </si>
  <si>
    <t>REGION/YEAR</t>
  </si>
  <si>
    <t>Dodoma</t>
  </si>
  <si>
    <t>Arusha</t>
  </si>
  <si>
    <t>Kilimanjaro</t>
  </si>
  <si>
    <t>Tanga</t>
  </si>
  <si>
    <t>Morogoro</t>
  </si>
  <si>
    <t>Pwani</t>
  </si>
  <si>
    <t>Dar -es salaam</t>
  </si>
  <si>
    <t>Lindi</t>
  </si>
  <si>
    <t>Mtwara</t>
  </si>
  <si>
    <t>Ruvuma</t>
  </si>
  <si>
    <t>Iringa</t>
  </si>
  <si>
    <t>Mbeya</t>
  </si>
  <si>
    <t>Singida</t>
  </si>
  <si>
    <t>Tabora</t>
  </si>
  <si>
    <t>Rukwa</t>
  </si>
  <si>
    <t>Kigoma</t>
  </si>
  <si>
    <t>Shinyanga</t>
  </si>
  <si>
    <t>Kagera</t>
  </si>
  <si>
    <t>Mwanza</t>
  </si>
  <si>
    <t>Mara</t>
  </si>
  <si>
    <t>Manyara</t>
  </si>
  <si>
    <t>Njombe</t>
  </si>
  <si>
    <t>Katavi</t>
  </si>
  <si>
    <t>Geita</t>
  </si>
  <si>
    <t>Songwe</t>
  </si>
  <si>
    <t>TANZANIA MAINLAND</t>
  </si>
  <si>
    <t>Table 14a: SHARE TO GDP AT CURRENT PRICES</t>
  </si>
  <si>
    <t>Table 14b: REGIONAL  PER CAPITA GDP AT CURRENT MARKET PRICES</t>
  </si>
  <si>
    <t>Appendix 1.    AVERAGE ANNUAL RATES OF GROWTH OF TOTAL GDP AT 2015 BASIC PRICES</t>
  </si>
  <si>
    <t>Appendix 2.    AVERAGE ANNUAL RATES OF GROWTH OF AGRICULTURE &amp; FISHING  GDP AT 2015 BASIC PRICES</t>
  </si>
  <si>
    <t>Appendix 3.    AVERAGE ANNUAL RATES OF GROWTH OF INDUSTRIAL AND CONSTRUCTION GDP AT 2015 PRICES</t>
  </si>
  <si>
    <t>Appendix 4.    AVERAGE ANNUAL RATES OF GROWTH OF SERVICES GDP AT 2015 PRICES</t>
  </si>
  <si>
    <t>Percent</t>
  </si>
  <si>
    <r>
      <t>Capital Finance at Current Prices</t>
    </r>
    <r>
      <rPr>
        <b/>
        <sz val="9"/>
        <color indexed="8"/>
        <rFont val="Arial Narrow"/>
        <family val="2"/>
      </rPr>
      <t>, Tanzania Mainland, 2007 - 2021</t>
    </r>
  </si>
  <si>
    <t>Tshs Billions</t>
  </si>
  <si>
    <t>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</si>
</sst>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3" formatCode="_(* #,##0.00_);_(* \(#,##0.00\);_(* &quot;-&quot;??_);_(@_)"/>
    <numFmt numFmtId="164" formatCode="#,##0.0"/>
    <numFmt numFmtId="165" formatCode="&quot;£&quot;#,##0.00;[Red]\-&quot;£&quot;#,##0.00"/>
    <numFmt numFmtId="166" formatCode="_-* #,##0_-;\-* #,##0_-;_-* &quot;-&quot;??_-;_-@_-"/>
    <numFmt numFmtId="168" formatCode="_-* #,##0_-;\-* #,##0_-;_-* &quot;-&quot;_-;_-@_-"/>
    <numFmt numFmtId="170" formatCode="_-* #,##0.00_-;\-* #,##0.00_-;_-* &quot;-&quot;??_-;_-@_-"/>
    <numFmt numFmtId="173" formatCode="_(* #,##0_);_(* \(#,##0\);_(* &quot;-&quot;??_);_(@_)"/>
    <numFmt numFmtId="174" formatCode="_-* #,##0.0_-;\-* #,##0.0_-;_-* &quot;-&quot;??_-;_-@_-"/>
    <numFmt numFmtId="175" formatCode="0.0"/>
    <numFmt numFmtId="176" formatCode="0.0%"/>
    <numFmt numFmtId="177" formatCode="_-* #,##0.00_-;\-* #,##0.00_-;_-* &quot;-&quot;_-;_-@_-"/>
    <numFmt numFmtId="178" formatCode="_(* #,##0.0_);_(* \(#,##0.0\);_(* &quot;-&quot;_);_(@_)"/>
    <numFmt numFmtId="179" formatCode="_-* #,##0.0_-;\-* #,##0.0_-;_-* &quot;-&quot;_-;_-@_-"/>
  </numFmts>
  <fonts count="14">
    <font>
      <sz val="10"/>
      <name val="Arial"/>
      <charset val="134"/>
    </font>
    <font>
      <sz val="10"/>
      <name val="Arial"/>
      <charset val="134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i/>
      <sz val="12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9"/>
      <color indexed="8"/>
      <name val="Arial Narrow"/>
      <family val="2"/>
    </font>
    <font>
      <b/>
      <i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170" fontId="4" fillId="0" borderId="0" xfId="9" applyFont="1" applyBorder="1"/>
    <xf numFmtId="1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1" fontId="2" fillId="0" borderId="1" xfId="0" applyNumberFormat="1" applyFont="1" applyBorder="1" applyAlignment="1">
      <alignment horizontal="right"/>
    </xf>
    <xf numFmtId="1" fontId="2" fillId="0" borderId="0" xfId="0" applyNumberFormat="1" applyFont="1"/>
    <xf numFmtId="3" fontId="4" fillId="0" borderId="0" xfId="0" applyNumberFormat="1" applyFont="1"/>
    <xf numFmtId="1" fontId="4" fillId="0" borderId="0" xfId="0" applyNumberFormat="1" applyFont="1"/>
    <xf numFmtId="0" fontId="4" fillId="0" borderId="3" xfId="0" applyFont="1" applyBorder="1"/>
    <xf numFmtId="3" fontId="4" fillId="0" borderId="3" xfId="0" applyNumberFormat="1" applyFont="1" applyBorder="1"/>
    <xf numFmtId="1" fontId="2" fillId="0" borderId="4" xfId="0" applyNumberFormat="1" applyFont="1" applyBorder="1"/>
    <xf numFmtId="1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175" fontId="4" fillId="0" borderId="0" xfId="0" applyNumberFormat="1" applyFont="1"/>
    <xf numFmtId="178" fontId="4" fillId="0" borderId="0" xfId="7" applyNumberFormat="1" applyFont="1" applyBorder="1"/>
    <xf numFmtId="175" fontId="4" fillId="0" borderId="3" xfId="0" applyNumberFormat="1" applyFont="1" applyBorder="1"/>
    <xf numFmtId="166" fontId="2" fillId="0" borderId="0" xfId="9" applyNumberFormat="1" applyFont="1" applyBorder="1"/>
    <xf numFmtId="166" fontId="2" fillId="0" borderId="0" xfId="9" applyNumberFormat="1" applyFont="1" applyBorder="1" applyAlignment="1">
      <alignment horizontal="left"/>
    </xf>
    <xf numFmtId="3" fontId="2" fillId="0" borderId="1" xfId="9" applyNumberFormat="1" applyFont="1" applyFill="1" applyBorder="1" applyAlignment="1">
      <alignment horizontal="left"/>
    </xf>
    <xf numFmtId="3" fontId="2" fillId="0" borderId="1" xfId="9" applyNumberFormat="1" applyFont="1" applyFill="1" applyBorder="1" applyAlignment="1">
      <alignment horizontal="right"/>
    </xf>
    <xf numFmtId="3" fontId="2" fillId="0" borderId="0" xfId="9" applyNumberFormat="1" applyFont="1" applyFill="1" applyBorder="1"/>
    <xf numFmtId="3" fontId="5" fillId="0" borderId="0" xfId="9" applyNumberFormat="1" applyFont="1" applyFill="1" applyBorder="1"/>
    <xf numFmtId="3" fontId="6" fillId="0" borderId="0" xfId="9" applyNumberFormat="1" applyFont="1" applyFill="1" applyBorder="1"/>
    <xf numFmtId="3" fontId="5" fillId="0" borderId="0" xfId="0" applyNumberFormat="1" applyFont="1"/>
    <xf numFmtId="164" fontId="2" fillId="0" borderId="0" xfId="0" applyNumberFormat="1" applyFont="1"/>
    <xf numFmtId="166" fontId="4" fillId="0" borderId="0" xfId="9" applyNumberFormat="1" applyFont="1" applyBorder="1" applyAlignment="1">
      <alignment horizontal="left" indent="1"/>
    </xf>
    <xf numFmtId="3" fontId="4" fillId="0" borderId="0" xfId="0" applyNumberFormat="1" applyFont="1" applyAlignment="1">
      <alignment horizontal="right"/>
    </xf>
    <xf numFmtId="3" fontId="6" fillId="0" borderId="0" xfId="0" applyNumberFormat="1" applyFont="1"/>
    <xf numFmtId="3" fontId="6" fillId="0" borderId="0" xfId="0" applyNumberFormat="1" applyFont="1" applyAlignment="1">
      <alignment horizontal="right"/>
    </xf>
    <xf numFmtId="166" fontId="2" fillId="0" borderId="0" xfId="9" applyNumberFormat="1" applyFont="1" applyBorder="1" applyAlignment="1">
      <alignment horizontal="left" indent="1"/>
    </xf>
    <xf numFmtId="3" fontId="2" fillId="0" borderId="0" xfId="0" applyNumberFormat="1" applyFont="1"/>
    <xf numFmtId="166" fontId="4" fillId="0" borderId="0" xfId="9" applyNumberFormat="1" applyFont="1" applyBorder="1" applyAlignment="1">
      <alignment horizontal="left"/>
    </xf>
    <xf numFmtId="3" fontId="4" fillId="0" borderId="0" xfId="0" applyNumberFormat="1" applyFont="1" applyAlignment="1">
      <alignment horizontal="left"/>
    </xf>
    <xf numFmtId="0" fontId="7" fillId="0" borderId="0" xfId="0" applyFont="1" applyAlignment="1">
      <alignment horizontal="left" indent="1"/>
    </xf>
    <xf numFmtId="41" fontId="4" fillId="0" borderId="0" xfId="7" applyFont="1" applyBorder="1"/>
    <xf numFmtId="3" fontId="5" fillId="0" borderId="1" xfId="9" applyNumberFormat="1" applyFont="1" applyFill="1" applyBorder="1" applyAlignment="1">
      <alignment horizontal="right"/>
    </xf>
    <xf numFmtId="176" fontId="4" fillId="0" borderId="0" xfId="3" applyNumberFormat="1" applyFont="1" applyBorder="1"/>
    <xf numFmtId="174" fontId="2" fillId="0" borderId="0" xfId="9" applyNumberFormat="1" applyFont="1" applyBorder="1"/>
    <xf numFmtId="174" fontId="4" fillId="0" borderId="0" xfId="9" applyNumberFormat="1" applyFont="1" applyFill="1" applyBorder="1" applyAlignment="1">
      <alignment horizontal="right"/>
    </xf>
    <xf numFmtId="174" fontId="4" fillId="0" borderId="0" xfId="9" applyNumberFormat="1" applyFont="1" applyBorder="1"/>
    <xf numFmtId="166" fontId="4" fillId="0" borderId="0" xfId="9" applyNumberFormat="1" applyFont="1" applyBorder="1"/>
    <xf numFmtId="166" fontId="4" fillId="0" borderId="0" xfId="0" applyNumberFormat="1" applyFont="1"/>
    <xf numFmtId="0" fontId="2" fillId="0" borderId="3" xfId="0" applyFont="1" applyBorder="1" applyAlignment="1">
      <alignment horizontal="left"/>
    </xf>
    <xf numFmtId="174" fontId="2" fillId="0" borderId="3" xfId="9" applyNumberFormat="1" applyFont="1" applyBorder="1"/>
    <xf numFmtId="164" fontId="4" fillId="0" borderId="0" xfId="0" applyNumberFormat="1" applyFont="1"/>
    <xf numFmtId="164" fontId="2" fillId="0" borderId="3" xfId="0" applyNumberFormat="1" applyFont="1" applyBorder="1"/>
    <xf numFmtId="3" fontId="2" fillId="0" borderId="0" xfId="0" applyNumberFormat="1" applyFont="1" applyAlignment="1">
      <alignment horizontal="right"/>
    </xf>
    <xf numFmtId="3" fontId="4" fillId="0" borderId="0" xfId="9" applyNumberFormat="1" applyFont="1" applyFill="1" applyBorder="1"/>
    <xf numFmtId="3" fontId="3" fillId="0" borderId="0" xfId="0" applyNumberFormat="1" applyFont="1"/>
    <xf numFmtId="3" fontId="2" fillId="0" borderId="3" xfId="0" applyNumberFormat="1" applyFont="1" applyBorder="1" applyAlignment="1">
      <alignment horizontal="right"/>
    </xf>
    <xf numFmtId="166" fontId="2" fillId="0" borderId="0" xfId="9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2" fillId="0" borderId="1" xfId="9" applyNumberFormat="1" applyFont="1" applyFill="1" applyBorder="1" applyAlignment="1">
      <alignment horizontal="right"/>
    </xf>
    <xf numFmtId="164" fontId="2" fillId="0" borderId="0" xfId="3" applyNumberFormat="1" applyFont="1" applyBorder="1" applyAlignment="1">
      <alignment horizontal="right"/>
    </xf>
    <xf numFmtId="164" fontId="2" fillId="0" borderId="3" xfId="3" applyNumberFormat="1" applyFont="1" applyBorder="1" applyAlignment="1">
      <alignment horizontal="right"/>
    </xf>
    <xf numFmtId="173" fontId="4" fillId="0" borderId="0" xfId="0" applyNumberFormat="1" applyFont="1"/>
    <xf numFmtId="168" fontId="9" fillId="0" borderId="3" xfId="2" applyFont="1" applyBorder="1"/>
    <xf numFmtId="164" fontId="2" fillId="0" borderId="1" xfId="3" applyNumberFormat="1" applyFont="1" applyBorder="1" applyAlignment="1">
      <alignment horizontal="right"/>
    </xf>
    <xf numFmtId="166" fontId="5" fillId="0" borderId="0" xfId="9" applyNumberFormat="1" applyFont="1" applyBorder="1" applyAlignment="1">
      <alignment horizontal="right"/>
    </xf>
    <xf numFmtId="3" fontId="4" fillId="0" borderId="0" xfId="0" applyNumberFormat="1" applyFont="1" applyAlignment="1">
      <alignment horizontal="left" indent="1"/>
    </xf>
    <xf numFmtId="3" fontId="10" fillId="0" borderId="0" xfId="0" applyNumberFormat="1" applyFont="1" applyAlignment="1">
      <alignment horizontal="left"/>
    </xf>
    <xf numFmtId="3" fontId="10" fillId="0" borderId="0" xfId="0" applyNumberFormat="1" applyFont="1"/>
    <xf numFmtId="166" fontId="4" fillId="0" borderId="0" xfId="9" applyNumberFormat="1" applyFont="1" applyBorder="1" applyAlignment="1">
      <alignment horizontal="right"/>
    </xf>
    <xf numFmtId="166" fontId="6" fillId="0" borderId="0" xfId="9" applyNumberFormat="1" applyFont="1" applyBorder="1" applyAlignment="1">
      <alignment horizontal="right"/>
    </xf>
    <xf numFmtId="3" fontId="11" fillId="0" borderId="0" xfId="0" applyNumberFormat="1" applyFont="1" applyAlignment="1">
      <alignment horizontal="left" indent="1"/>
    </xf>
    <xf numFmtId="3" fontId="11" fillId="0" borderId="0" xfId="0" applyNumberFormat="1" applyFont="1"/>
    <xf numFmtId="9" fontId="4" fillId="0" borderId="0" xfId="3" applyFont="1" applyBorder="1"/>
    <xf numFmtId="0" fontId="2" fillId="0" borderId="1" xfId="9" applyNumberFormat="1" applyFont="1" applyBorder="1" applyAlignment="1">
      <alignment horizontal="left"/>
    </xf>
    <xf numFmtId="3" fontId="2" fillId="0" borderId="0" xfId="9" applyNumberFormat="1" applyFont="1" applyBorder="1"/>
    <xf numFmtId="3" fontId="4" fillId="0" borderId="0" xfId="9" applyNumberFormat="1" applyFont="1" applyBorder="1"/>
    <xf numFmtId="41" fontId="4" fillId="0" borderId="0" xfId="7" applyFont="1" applyFill="1" applyBorder="1"/>
    <xf numFmtId="43" fontId="3" fillId="0" borderId="0" xfId="0" applyNumberFormat="1" applyFont="1"/>
    <xf numFmtId="166" fontId="4" fillId="0" borderId="0" xfId="9" applyNumberFormat="1" applyFont="1" applyFill="1" applyBorder="1"/>
    <xf numFmtId="173" fontId="4" fillId="0" borderId="0" xfId="1" applyNumberFormat="1" applyFont="1"/>
    <xf numFmtId="173" fontId="4" fillId="0" borderId="0" xfId="1" applyNumberFormat="1" applyFont="1" applyFill="1" applyBorder="1"/>
    <xf numFmtId="166" fontId="2" fillId="0" borderId="0" xfId="9" applyNumberFormat="1" applyFont="1" applyFill="1" applyBorder="1"/>
    <xf numFmtId="3" fontId="4" fillId="2" borderId="0" xfId="9" applyNumberFormat="1" applyFont="1" applyFill="1" applyBorder="1"/>
    <xf numFmtId="170" fontId="4" fillId="0" borderId="0" xfId="0" applyNumberFormat="1" applyFont="1"/>
    <xf numFmtId="173" fontId="4" fillId="0" borderId="0" xfId="1" applyNumberFormat="1" applyFont="1" applyFill="1"/>
    <xf numFmtId="173" fontId="3" fillId="0" borderId="0" xfId="1" applyNumberFormat="1" applyFont="1"/>
    <xf numFmtId="41" fontId="3" fillId="0" borderId="0" xfId="7" applyFont="1" applyFill="1"/>
    <xf numFmtId="0" fontId="4" fillId="0" borderId="0" xfId="9" applyNumberFormat="1" applyFont="1" applyFill="1" applyBorder="1"/>
    <xf numFmtId="0" fontId="13" fillId="0" borderId="0" xfId="0" applyFont="1"/>
    <xf numFmtId="164" fontId="7" fillId="0" borderId="0" xfId="9" applyNumberFormat="1" applyFont="1" applyFill="1" applyBorder="1"/>
    <xf numFmtId="1" fontId="4" fillId="0" borderId="0" xfId="0" applyNumberFormat="1" applyFont="1" applyAlignment="1">
      <alignment horizontal="left"/>
    </xf>
    <xf numFmtId="41" fontId="4" fillId="0" borderId="0" xfId="7" applyFont="1" applyBorder="1" applyAlignment="1">
      <alignment horizontal="right"/>
    </xf>
    <xf numFmtId="41" fontId="6" fillId="0" borderId="0" xfId="7" applyFont="1" applyBorder="1" applyAlignment="1">
      <alignment horizontal="right"/>
    </xf>
    <xf numFmtId="41" fontId="6" fillId="0" borderId="0" xfId="7" applyFont="1" applyBorder="1"/>
    <xf numFmtId="173" fontId="6" fillId="0" borderId="0" xfId="1" applyNumberFormat="1" applyFont="1"/>
    <xf numFmtId="41" fontId="3" fillId="0" borderId="0" xfId="7" applyFont="1"/>
    <xf numFmtId="41" fontId="4" fillId="0" borderId="0" xfId="0" applyNumberFormat="1" applyFont="1"/>
    <xf numFmtId="168" fontId="3" fillId="0" borderId="0" xfId="7" applyNumberFormat="1" applyFont="1"/>
    <xf numFmtId="41" fontId="4" fillId="0" borderId="0" xfId="7" applyFont="1"/>
    <xf numFmtId="0" fontId="4" fillId="2" borderId="0" xfId="0" applyFont="1" applyFill="1"/>
    <xf numFmtId="168" fontId="8" fillId="0" borderId="0" xfId="7" applyNumberFormat="1" applyFont="1"/>
    <xf numFmtId="0" fontId="2" fillId="0" borderId="0" xfId="0" applyFont="1" applyAlignment="1">
      <alignment wrapText="1"/>
    </xf>
    <xf numFmtId="177" fontId="3" fillId="0" borderId="0" xfId="7" applyNumberFormat="1" applyFont="1"/>
    <xf numFmtId="1" fontId="2" fillId="2" borderId="2" xfId="0" applyNumberFormat="1" applyFont="1" applyFill="1" applyBorder="1"/>
    <xf numFmtId="0" fontId="2" fillId="2" borderId="2" xfId="0" applyFont="1" applyFill="1" applyBorder="1"/>
    <xf numFmtId="43" fontId="4" fillId="0" borderId="0" xfId="1" applyFont="1"/>
    <xf numFmtId="164" fontId="4" fillId="0" borderId="0" xfId="9" applyNumberFormat="1" applyFont="1" applyFill="1" applyBorder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168" fontId="4" fillId="0" borderId="0" xfId="7" applyNumberFormat="1" applyFont="1"/>
    <xf numFmtId="168" fontId="4" fillId="0" borderId="0" xfId="7" applyNumberFormat="1" applyFont="1" applyAlignment="1">
      <alignment vertical="top"/>
    </xf>
    <xf numFmtId="177" fontId="4" fillId="0" borderId="0" xfId="7" applyNumberFormat="1" applyFont="1" applyBorder="1"/>
    <xf numFmtId="177" fontId="4" fillId="0" borderId="0" xfId="7" applyNumberFormat="1" applyFont="1" applyBorder="1" applyAlignment="1">
      <alignment vertical="top"/>
    </xf>
    <xf numFmtId="179" fontId="4" fillId="0" borderId="0" xfId="7" applyNumberFormat="1" applyFont="1" applyBorder="1" applyAlignment="1">
      <alignment vertical="top"/>
    </xf>
    <xf numFmtId="168" fontId="2" fillId="2" borderId="5" xfId="7" applyNumberFormat="1" applyFont="1" applyFill="1" applyBorder="1"/>
    <xf numFmtId="168" fontId="2" fillId="2" borderId="1" xfId="7" applyNumberFormat="1" applyFont="1" applyFill="1" applyBorder="1"/>
    <xf numFmtId="3" fontId="4" fillId="0" borderId="0" xfId="1" applyNumberFormat="1" applyFont="1" applyFill="1" applyBorder="1"/>
    <xf numFmtId="3" fontId="4" fillId="0" borderId="0" xfId="1" applyNumberFormat="1" applyFont="1" applyFill="1"/>
    <xf numFmtId="0" fontId="2" fillId="2" borderId="5" xfId="7" applyNumberFormat="1" applyFont="1" applyFill="1" applyBorder="1"/>
    <xf numFmtId="0" fontId="2" fillId="2" borderId="1" xfId="7" applyNumberFormat="1" applyFont="1" applyFill="1" applyBorder="1"/>
    <xf numFmtId="0" fontId="2" fillId="0" borderId="1" xfId="0" applyFont="1" applyBorder="1"/>
    <xf numFmtId="177" fontId="2" fillId="0" borderId="1" xfId="7" applyNumberFormat="1" applyFont="1" applyBorder="1"/>
    <xf numFmtId="177" fontId="2" fillId="0" borderId="1" xfId="7" applyNumberFormat="1" applyFont="1" applyBorder="1" applyAlignment="1">
      <alignment vertical="top"/>
    </xf>
    <xf numFmtId="179" fontId="2" fillId="0" borderId="1" xfId="7" applyNumberFormat="1" applyFont="1" applyBorder="1" applyAlignment="1">
      <alignment vertical="top"/>
    </xf>
    <xf numFmtId="168" fontId="2" fillId="0" borderId="1" xfId="7" applyNumberFormat="1" applyFont="1" applyBorder="1"/>
    <xf numFmtId="168" fontId="2" fillId="0" borderId="1" xfId="7" applyNumberFormat="1" applyFont="1" applyBorder="1" applyAlignment="1">
      <alignment vertical="top"/>
    </xf>
    <xf numFmtId="166" fontId="2" fillId="0" borderId="1" xfId="0" applyNumberFormat="1" applyFont="1" applyBorder="1"/>
    <xf numFmtId="166" fontId="5" fillId="0" borderId="1" xfId="0" applyNumberFormat="1" applyFont="1" applyBorder="1"/>
    <xf numFmtId="41" fontId="2" fillId="0" borderId="1" xfId="7" applyFont="1" applyBorder="1"/>
    <xf numFmtId="0" fontId="2" fillId="0" borderId="1" xfId="0" applyFont="1" applyBorder="1" applyAlignment="1">
      <alignment horizontal="justify"/>
    </xf>
    <xf numFmtId="166" fontId="2" fillId="0" borderId="1" xfId="9" applyNumberFormat="1" applyFont="1" applyFill="1" applyBorder="1"/>
    <xf numFmtId="0" fontId="4" fillId="0" borderId="1" xfId="0" applyFont="1" applyBorder="1"/>
    <xf numFmtId="3" fontId="2" fillId="0" borderId="1" xfId="0" applyNumberFormat="1" applyFont="1" applyBorder="1"/>
    <xf numFmtId="3" fontId="2" fillId="0" borderId="1" xfId="9" applyNumberFormat="1" applyFont="1" applyFill="1" applyBorder="1"/>
    <xf numFmtId="41" fontId="2" fillId="0" borderId="1" xfId="7" applyFont="1" applyFill="1" applyBorder="1"/>
    <xf numFmtId="1" fontId="2" fillId="0" borderId="1" xfId="0" applyNumberFormat="1" applyFont="1" applyBorder="1" applyAlignment="1">
      <alignment horizontal="left"/>
    </xf>
    <xf numFmtId="0" fontId="13" fillId="0" borderId="3" xfId="0" applyFont="1" applyBorder="1"/>
    <xf numFmtId="166" fontId="7" fillId="0" borderId="3" xfId="9" applyNumberFormat="1" applyFont="1" applyFill="1" applyBorder="1"/>
    <xf numFmtId="164" fontId="4" fillId="0" borderId="3" xfId="0" applyNumberFormat="1" applyFont="1" applyBorder="1"/>
    <xf numFmtId="3" fontId="5" fillId="0" borderId="1" xfId="9" applyNumberFormat="1" applyFont="1" applyFill="1" applyBorder="1"/>
    <xf numFmtId="0" fontId="2" fillId="0" borderId="1" xfId="0" applyFont="1" applyBorder="1" applyAlignment="1">
      <alignment horizontal="right"/>
    </xf>
    <xf numFmtId="0" fontId="2" fillId="0" borderId="3" xfId="0" applyFont="1" applyBorder="1"/>
    <xf numFmtId="3" fontId="2" fillId="0" borderId="3" xfId="9" applyNumberFormat="1" applyFont="1" applyFill="1" applyBorder="1"/>
    <xf numFmtId="3" fontId="11" fillId="0" borderId="3" xfId="0" applyNumberFormat="1" applyFont="1" applyBorder="1"/>
    <xf numFmtId="3" fontId="4" fillId="0" borderId="3" xfId="9" applyNumberFormat="1" applyFont="1" applyBorder="1"/>
    <xf numFmtId="166" fontId="4" fillId="0" borderId="3" xfId="9" applyNumberFormat="1" applyFont="1" applyBorder="1" applyAlignment="1">
      <alignment horizontal="right"/>
    </xf>
    <xf numFmtId="3" fontId="4" fillId="0" borderId="3" xfId="9" applyNumberFormat="1" applyFont="1" applyBorder="1" applyAlignment="1">
      <alignment horizontal="right"/>
    </xf>
    <xf numFmtId="3" fontId="6" fillId="0" borderId="3" xfId="9" applyNumberFormat="1" applyFont="1" applyBorder="1" applyAlignment="1">
      <alignment horizontal="right"/>
    </xf>
    <xf numFmtId="164" fontId="4" fillId="0" borderId="0" xfId="3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166" fontId="2" fillId="0" borderId="0" xfId="9" applyNumberFormat="1" applyFont="1" applyBorder="1" applyAlignment="1"/>
    <xf numFmtId="1" fontId="2" fillId="0" borderId="3" xfId="0" applyNumberFormat="1" applyFont="1" applyBorder="1" applyAlignment="1">
      <alignment horizontal="right"/>
    </xf>
    <xf numFmtId="164" fontId="4" fillId="0" borderId="3" xfId="9" applyNumberFormat="1" applyFont="1" applyFill="1" applyBorder="1"/>
  </cellXfs>
  <cellStyles count="11">
    <cellStyle name="Comma" xfId="1" builtinId="3"/>
    <cellStyle name="Comma [0]" xfId="2" builtinId="6"/>
    <cellStyle name="Comma [0] 2" xfId="7" xr:uid="{00000000-0005-0000-0000-000002000000}"/>
    <cellStyle name="Comma 2" xfId="6" xr:uid="{00000000-0005-0000-0000-000003000000}"/>
    <cellStyle name="Comma 3" xfId="8" xr:uid="{00000000-0005-0000-0000-000004000000}"/>
    <cellStyle name="Comma 3 2" xfId="9" xr:uid="{00000000-0005-0000-0000-000005000000}"/>
    <cellStyle name="Normal" xfId="0" builtinId="0"/>
    <cellStyle name="Normal 2" xfId="4" xr:uid="{00000000-0005-0000-0000-000007000000}"/>
    <cellStyle name="Percent" xfId="3" builtinId="5"/>
    <cellStyle name="Percent 2" xfId="5" xr:uid="{00000000-0005-0000-0000-000009000000}"/>
    <cellStyle name="Percent 2 2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6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9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current prices"/>
      <sheetName val="GDP Costant prices"/>
      <sheetName val="MICHANGO"/>
      <sheetName val="UKUAJI"/>
      <sheetName val="GDP kp non monetary"/>
      <sheetName val="UKUAJI NON MONETARY"/>
      <sheetName val="GDP cu non monetary"/>
      <sheetName val="mchango Non monetary"/>
    </sheetNames>
    <sheetDataSet>
      <sheetData sheetId="0">
        <row r="6">
          <cell r="H6">
            <v>35962728.006370202</v>
          </cell>
        </row>
        <row r="7">
          <cell r="H7">
            <v>21003719.729028501</v>
          </cell>
        </row>
        <row r="8">
          <cell r="H8">
            <v>9240099.7541077808</v>
          </cell>
        </row>
        <row r="9">
          <cell r="H9">
            <v>3459581.3644319102</v>
          </cell>
        </row>
        <row r="10">
          <cell r="H10">
            <v>2218730.8732391102</v>
          </cell>
        </row>
        <row r="11">
          <cell r="H11">
            <v>40596.285562848301</v>
          </cell>
        </row>
        <row r="13">
          <cell r="H13">
            <v>6573058.9041233202</v>
          </cell>
        </row>
        <row r="14">
          <cell r="H14">
            <v>10418776.379070699</v>
          </cell>
        </row>
        <row r="15">
          <cell r="H15">
            <v>348526.69145061699</v>
          </cell>
        </row>
        <row r="16">
          <cell r="H16">
            <v>566562.17306940397</v>
          </cell>
        </row>
        <row r="17">
          <cell r="H17">
            <v>16944950.124747001</v>
          </cell>
        </row>
        <row r="19">
          <cell r="H19">
            <v>11793200.6076297</v>
          </cell>
        </row>
        <row r="20">
          <cell r="H20">
            <v>8381276.3295535296</v>
          </cell>
        </row>
        <row r="21">
          <cell r="H21">
            <v>1653791.9153520099</v>
          </cell>
        </row>
        <row r="22">
          <cell r="H22">
            <v>1948179.9193372701</v>
          </cell>
        </row>
        <row r="23">
          <cell r="H23">
            <v>4947301.3560509495</v>
          </cell>
        </row>
        <row r="24">
          <cell r="H24">
            <v>3553629.70409542</v>
          </cell>
        </row>
        <row r="25">
          <cell r="H25">
            <v>817441.608513079</v>
          </cell>
        </row>
        <row r="26">
          <cell r="H26">
            <v>3306553.5538731399</v>
          </cell>
        </row>
        <row r="27">
          <cell r="H27">
            <v>5131630.00971366</v>
          </cell>
        </row>
        <row r="28">
          <cell r="H28">
            <v>3081718.29561682</v>
          </cell>
        </row>
        <row r="29">
          <cell r="H29">
            <v>1816737.7869708701</v>
          </cell>
        </row>
        <row r="30">
          <cell r="H30">
            <v>374923.94924536301</v>
          </cell>
        </row>
        <row r="31">
          <cell r="H31">
            <v>1037611.77149681</v>
          </cell>
        </row>
        <row r="32">
          <cell r="H32">
            <v>215563.815452173</v>
          </cell>
        </row>
        <row r="33">
          <cell r="H33">
            <v>118874162.901732</v>
          </cell>
        </row>
        <row r="34">
          <cell r="H34">
            <v>10169738.409435799</v>
          </cell>
        </row>
        <row r="35">
          <cell r="H35">
            <v>129043901.311168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CP"/>
      <sheetName val="Mchango"/>
      <sheetName val="GDP KP"/>
      <sheetName val="UKUAJI"/>
      <sheetName val="GDP KP_Non Monetary"/>
      <sheetName val="GDP KP-Non Monetary_Growth"/>
      <sheetName val="GDP CU_Non Monetary"/>
      <sheetName val="Mchango_non monetary"/>
    </sheetNames>
    <sheetDataSet>
      <sheetData sheetId="0">
        <row r="19">
          <cell r="J19">
            <v>12935145.093</v>
          </cell>
          <cell r="K19">
            <v>14056161.4238778</v>
          </cell>
        </row>
        <row r="20">
          <cell r="J20">
            <v>11172778.32412</v>
          </cell>
          <cell r="K20">
            <v>11527735.623686399</v>
          </cell>
        </row>
        <row r="21">
          <cell r="J21">
            <v>1506710.9033315501</v>
          </cell>
          <cell r="K21">
            <v>1715763.96569638</v>
          </cell>
        </row>
        <row r="22">
          <cell r="J22">
            <v>2196757.5733626899</v>
          </cell>
          <cell r="K22">
            <v>2375162.3528009602</v>
          </cell>
        </row>
        <row r="23">
          <cell r="J23">
            <v>5259756.69186363</v>
          </cell>
          <cell r="K23">
            <v>5414783.98650523</v>
          </cell>
        </row>
        <row r="24">
          <cell r="J24">
            <v>4253172.4189192504</v>
          </cell>
          <cell r="K24">
            <v>4524204.4613818796</v>
          </cell>
        </row>
        <row r="25">
          <cell r="J25">
            <v>986132.83993187605</v>
          </cell>
          <cell r="K25">
            <v>1088001.6086025201</v>
          </cell>
        </row>
        <row r="26">
          <cell r="J26">
            <v>3992260.2319736802</v>
          </cell>
          <cell r="K26">
            <v>4408968.8864535</v>
          </cell>
        </row>
        <row r="27">
          <cell r="J27">
            <v>5530737.8727409001</v>
          </cell>
          <cell r="K27">
            <v>5876655.0927826101</v>
          </cell>
        </row>
        <row r="28">
          <cell r="J28">
            <v>3440524.6716808798</v>
          </cell>
          <cell r="K28">
            <v>3649793.9486838402</v>
          </cell>
        </row>
        <row r="29">
          <cell r="J29">
            <v>2060599.6372597599</v>
          </cell>
          <cell r="K29">
            <v>2213814.4925126298</v>
          </cell>
        </row>
        <row r="30">
          <cell r="J30">
            <v>416049.30014152499</v>
          </cell>
          <cell r="K30">
            <v>513448.43592618301</v>
          </cell>
        </row>
        <row r="31">
          <cell r="J31">
            <v>1217189.5055422401</v>
          </cell>
          <cell r="K31">
            <v>1358754.27924968</v>
          </cell>
        </row>
        <row r="32">
          <cell r="J32">
            <v>251635.47973719001</v>
          </cell>
          <cell r="K32">
            <v>296064.83910229598</v>
          </cell>
        </row>
      </sheetData>
      <sheetData sheetId="1"/>
      <sheetData sheetId="2">
        <row r="18">
          <cell r="J18">
            <v>11196339.346930001</v>
          </cell>
          <cell r="K18">
            <v>11590492.663458699</v>
          </cell>
        </row>
        <row r="19">
          <cell r="J19">
            <v>10293275.609616101</v>
          </cell>
          <cell r="K19">
            <v>10658343.9736109</v>
          </cell>
        </row>
        <row r="20">
          <cell r="J20">
            <v>1419653.8535934801</v>
          </cell>
          <cell r="K20">
            <v>1514711.2723232</v>
          </cell>
        </row>
        <row r="21">
          <cell r="J21">
            <v>2313029.4257112201</v>
          </cell>
          <cell r="K21">
            <v>2524563.7874874002</v>
          </cell>
        </row>
        <row r="22">
          <cell r="J22">
            <v>4412967.4952447098</v>
          </cell>
          <cell r="K22">
            <v>4629490.1896918099</v>
          </cell>
        </row>
        <row r="23">
          <cell r="J23">
            <v>3663972.2849675398</v>
          </cell>
          <cell r="K23">
            <v>3827459.8943816801</v>
          </cell>
        </row>
        <row r="24">
          <cell r="J24">
            <v>881833.36222377303</v>
          </cell>
          <cell r="K24">
            <v>942012.50558055798</v>
          </cell>
        </row>
        <row r="25">
          <cell r="J25">
            <v>3569799.7747166399</v>
          </cell>
          <cell r="K25">
            <v>3817046.8646715302</v>
          </cell>
        </row>
        <row r="26">
          <cell r="J26">
            <v>5438145.6844813004</v>
          </cell>
          <cell r="K26">
            <v>5714547.04958452</v>
          </cell>
        </row>
        <row r="27">
          <cell r="J27">
            <v>3365354.61043014</v>
          </cell>
          <cell r="K27">
            <v>3538280.8485501599</v>
          </cell>
        </row>
        <row r="28">
          <cell r="J28">
            <v>1953479.40617049</v>
          </cell>
          <cell r="K28">
            <v>2065677.4049398999</v>
          </cell>
        </row>
        <row r="29">
          <cell r="J29">
            <v>372119.53876275202</v>
          </cell>
          <cell r="K29">
            <v>444487.97690505499</v>
          </cell>
        </row>
        <row r="30">
          <cell r="J30">
            <v>1089265.4047818</v>
          </cell>
          <cell r="K30">
            <v>1181814.25671389</v>
          </cell>
        </row>
        <row r="31">
          <cell r="J31">
            <v>207491.70536956299</v>
          </cell>
          <cell r="K31">
            <v>213987.28380489699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EXP KP"/>
      <sheetName val="GDP EXP CU"/>
      <sheetName val="GFCF KP"/>
      <sheetName val="GFCF CU"/>
      <sheetName val="SHARE GFCF CU"/>
      <sheetName val="GFCF NATION 7B"/>
    </sheetNames>
    <sheetDataSet>
      <sheetData sheetId="0" refreshError="1"/>
      <sheetData sheetId="1" refreshError="1"/>
      <sheetData sheetId="2">
        <row r="4">
          <cell r="B4">
            <v>14855880.7980529</v>
          </cell>
          <cell r="C4">
            <v>19218435.976027202</v>
          </cell>
          <cell r="D4">
            <v>19485102.838061299</v>
          </cell>
          <cell r="E4">
            <v>22807556.3620333</v>
          </cell>
          <cell r="F4">
            <v>27512752.6498973</v>
          </cell>
        </row>
        <row r="5">
          <cell r="B5">
            <v>1336722.47882451</v>
          </cell>
          <cell r="C5">
            <v>1218733.11599805</v>
          </cell>
          <cell r="D5">
            <v>2044516.73519901</v>
          </cell>
          <cell r="E5">
            <v>1663027.2458577901</v>
          </cell>
          <cell r="F5">
            <v>1373682.4785340601</v>
          </cell>
        </row>
        <row r="6">
          <cell r="B6">
            <v>4280351.6343265697</v>
          </cell>
          <cell r="C6">
            <v>3713747.7600064599</v>
          </cell>
          <cell r="D6">
            <v>4229094.7364019901</v>
          </cell>
          <cell r="E6">
            <v>3194486.4323083698</v>
          </cell>
          <cell r="F6">
            <v>3268709.2060896098</v>
          </cell>
        </row>
        <row r="7">
          <cell r="B7">
            <v>990970.69708322105</v>
          </cell>
          <cell r="C7">
            <v>1061608.66488235</v>
          </cell>
          <cell r="D7">
            <v>1200327.6271546299</v>
          </cell>
          <cell r="E7">
            <v>1172391.1255115501</v>
          </cell>
          <cell r="F7">
            <v>1323953.31216416</v>
          </cell>
        </row>
        <row r="8">
          <cell r="B8">
            <v>290291.82369971799</v>
          </cell>
          <cell r="C8">
            <v>332935.65180565498</v>
          </cell>
          <cell r="D8">
            <v>364963.029105091</v>
          </cell>
          <cell r="E8">
            <v>375399.01686473499</v>
          </cell>
          <cell r="F8">
            <v>385149.88717023301</v>
          </cell>
        </row>
        <row r="12">
          <cell r="B12">
            <v>356435.43195263902</v>
          </cell>
          <cell r="C12">
            <v>2053215.86448638</v>
          </cell>
          <cell r="D12">
            <v>2901191.3180462099</v>
          </cell>
          <cell r="E12">
            <v>-65635.900636090097</v>
          </cell>
          <cell r="F12">
            <v>-1985783.2518861101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current prices"/>
      <sheetName val="GDP Costant prices"/>
      <sheetName val="MICHANGO"/>
      <sheetName val="UKUAJI"/>
      <sheetName val="GDP kp non monetary"/>
      <sheetName val="UKUAJI NON MONETARY"/>
      <sheetName val="GDP cu non monetary"/>
      <sheetName val="mchango Non monetary"/>
    </sheetNames>
    <sheetDataSet>
      <sheetData sheetId="0">
        <row r="6">
          <cell r="I6">
            <v>37192537.4253418</v>
          </cell>
        </row>
        <row r="7">
          <cell r="I7">
            <v>20686963.255190998</v>
          </cell>
        </row>
        <row r="8">
          <cell r="I8">
            <v>10345069.2485628</v>
          </cell>
        </row>
        <row r="9">
          <cell r="I9">
            <v>3738359.7515556901</v>
          </cell>
        </row>
        <row r="10">
          <cell r="I10">
            <v>2379172.28781963</v>
          </cell>
        </row>
        <row r="11">
          <cell r="I11">
            <v>42972.882212689699</v>
          </cell>
        </row>
        <row r="13">
          <cell r="I13">
            <v>7213402.8693004102</v>
          </cell>
        </row>
        <row r="14">
          <cell r="I14">
            <v>11860403.1499121</v>
          </cell>
        </row>
        <row r="15">
          <cell r="I15">
            <v>369917.10417618201</v>
          </cell>
        </row>
        <row r="16">
          <cell r="I16">
            <v>628187.16795546201</v>
          </cell>
        </row>
        <row r="17">
          <cell r="I17">
            <v>19872301.7697437</v>
          </cell>
        </row>
        <row r="19">
          <cell r="I19">
            <v>12264511.085243599</v>
          </cell>
        </row>
        <row r="20">
          <cell r="I20">
            <v>9622791.9634890705</v>
          </cell>
        </row>
        <row r="21">
          <cell r="I21">
            <v>1764897.54210999</v>
          </cell>
        </row>
        <row r="22">
          <cell r="I22">
            <v>2052242.44045412</v>
          </cell>
        </row>
        <row r="23">
          <cell r="I23">
            <v>4927613.3034006897</v>
          </cell>
        </row>
        <row r="24">
          <cell r="I24">
            <v>3834060.9313202798</v>
          </cell>
        </row>
        <row r="25">
          <cell r="I25">
            <v>903234.12619195203</v>
          </cell>
        </row>
        <row r="26">
          <cell r="I26">
            <v>3640720.4266890399</v>
          </cell>
        </row>
        <row r="27">
          <cell r="I27">
            <v>5354892.63457481</v>
          </cell>
        </row>
        <row r="28">
          <cell r="I28">
            <v>3322028.1937067402</v>
          </cell>
        </row>
        <row r="29">
          <cell r="I29">
            <v>1920962.55723502</v>
          </cell>
        </row>
        <row r="30">
          <cell r="I30">
            <v>427886.75021499902</v>
          </cell>
        </row>
        <row r="31">
          <cell r="I31">
            <v>1140417.14741614</v>
          </cell>
        </row>
        <row r="32">
          <cell r="I32">
            <v>241246.31421277701</v>
          </cell>
        </row>
        <row r="33">
          <cell r="I33">
            <v>128554254.902689</v>
          </cell>
        </row>
        <row r="34">
          <cell r="I34">
            <v>11087599.5952721</v>
          </cell>
        </row>
        <row r="35">
          <cell r="I35">
            <v>139641854.49796101</v>
          </cell>
        </row>
      </sheetData>
      <sheetData sheetId="1">
        <row r="18">
          <cell r="I18">
            <v>10965038.1554571</v>
          </cell>
        </row>
        <row r="19">
          <cell r="I19">
            <v>9493190.66213152</v>
          </cell>
        </row>
        <row r="20">
          <cell r="I20">
            <v>1645950.14047403</v>
          </cell>
        </row>
        <row r="21">
          <cell r="I21">
            <v>2133312.1927185501</v>
          </cell>
        </row>
        <row r="22">
          <cell r="I22">
            <v>4281167.0038301703</v>
          </cell>
        </row>
        <row r="23">
          <cell r="I23">
            <v>3505484.7753592399</v>
          </cell>
        </row>
        <row r="24">
          <cell r="I24">
            <v>821635.57049329998</v>
          </cell>
        </row>
        <row r="25">
          <cell r="I25">
            <v>3311752.88943638</v>
          </cell>
        </row>
        <row r="26">
          <cell r="I26">
            <v>5238490.6001893999</v>
          </cell>
        </row>
        <row r="27">
          <cell r="I27">
            <v>3257405.7038441398</v>
          </cell>
        </row>
        <row r="28">
          <cell r="I28">
            <v>1833514.1602744199</v>
          </cell>
        </row>
        <row r="29">
          <cell r="I29">
            <v>389225.17547535797</v>
          </cell>
        </row>
        <row r="30">
          <cell r="I30">
            <v>1037083.25802444</v>
          </cell>
        </row>
        <row r="31">
          <cell r="I31">
            <v>201203.047589133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CP"/>
      <sheetName val="Mchango"/>
      <sheetName val="GDP KP"/>
      <sheetName val="UKUAJI"/>
      <sheetName val="GDP KP_Non Monetary"/>
      <sheetName val="GDP KP-Non Monetary_Growth"/>
      <sheetName val="GDP CU_Non Monetary"/>
      <sheetName val="Mchango_non monetary"/>
    </sheetNames>
    <sheetDataSet>
      <sheetData sheetId="0" refreshError="1">
        <row r="6">
          <cell r="J6">
            <v>39965584.340953298</v>
          </cell>
          <cell r="K6">
            <v>42233160.707980096</v>
          </cell>
        </row>
        <row r="7">
          <cell r="J7">
            <v>22867540.1913164</v>
          </cell>
          <cell r="K7">
            <v>23513171.706684299</v>
          </cell>
        </row>
        <row r="8">
          <cell r="J8">
            <v>10609888.475913201</v>
          </cell>
          <cell r="K8">
            <v>11256597.026898701</v>
          </cell>
        </row>
        <row r="9">
          <cell r="J9">
            <v>3947993.3398777498</v>
          </cell>
          <cell r="K9">
            <v>4578311.4716161499</v>
          </cell>
        </row>
        <row r="10">
          <cell r="J10">
            <v>2494161.5437390199</v>
          </cell>
          <cell r="K10">
            <v>2836934.46212709</v>
          </cell>
        </row>
        <row r="11">
          <cell r="J11">
            <v>46000.790106896799</v>
          </cell>
          <cell r="K11">
            <v>48146.040653960801</v>
          </cell>
        </row>
        <row r="13">
          <cell r="J13">
            <v>9947971.4593746103</v>
          </cell>
          <cell r="K13">
            <v>11587501.2564197</v>
          </cell>
        </row>
        <row r="14">
          <cell r="J14">
            <v>12531009.378045</v>
          </cell>
          <cell r="K14">
            <v>12635164.0493402</v>
          </cell>
        </row>
        <row r="15">
          <cell r="J15">
            <v>398084.33160177403</v>
          </cell>
          <cell r="K15">
            <v>380056.82775884599</v>
          </cell>
        </row>
        <row r="16">
          <cell r="J16">
            <v>745222.07079135103</v>
          </cell>
          <cell r="K16">
            <v>876938.96649771999</v>
          </cell>
        </row>
        <row r="17">
          <cell r="J17">
            <v>21328054.762060001</v>
          </cell>
          <cell r="K17">
            <v>22364760.239488099</v>
          </cell>
        </row>
        <row r="19">
          <cell r="J19">
            <v>12935145.093</v>
          </cell>
          <cell r="K19">
            <v>14056161.4238778</v>
          </cell>
        </row>
        <row r="20">
          <cell r="J20">
            <v>11172778.32412</v>
          </cell>
          <cell r="K20">
            <v>11527735.623686399</v>
          </cell>
        </row>
        <row r="21">
          <cell r="J21">
            <v>1506710.9033315501</v>
          </cell>
          <cell r="K21">
            <v>1715763.96569638</v>
          </cell>
        </row>
        <row r="22">
          <cell r="J22">
            <v>2196757.5733626899</v>
          </cell>
          <cell r="K22">
            <v>2375162.3528009602</v>
          </cell>
        </row>
        <row r="23">
          <cell r="J23">
            <v>5259756.69186363</v>
          </cell>
          <cell r="K23">
            <v>5414783.98650523</v>
          </cell>
        </row>
        <row r="24">
          <cell r="J24">
            <v>4253172.4189192504</v>
          </cell>
          <cell r="K24">
            <v>4524204.4613818796</v>
          </cell>
        </row>
        <row r="25">
          <cell r="J25">
            <v>986132.83993187605</v>
          </cell>
          <cell r="K25">
            <v>1088001.6086025201</v>
          </cell>
        </row>
        <row r="26">
          <cell r="J26">
            <v>3992260.2319736802</v>
          </cell>
          <cell r="K26">
            <v>4408968.8864535</v>
          </cell>
        </row>
        <row r="27">
          <cell r="J27">
            <v>5530737.8727409001</v>
          </cell>
          <cell r="K27">
            <v>5876655.0927826101</v>
          </cell>
        </row>
        <row r="28">
          <cell r="J28">
            <v>3440524.6716808798</v>
          </cell>
          <cell r="K28">
            <v>3649793.9486838402</v>
          </cell>
        </row>
        <row r="29">
          <cell r="J29">
            <v>2060599.6372597599</v>
          </cell>
          <cell r="K29">
            <v>2213814.4925126298</v>
          </cell>
        </row>
        <row r="30">
          <cell r="J30">
            <v>416049.30014152499</v>
          </cell>
          <cell r="K30">
            <v>513448.43592618301</v>
          </cell>
        </row>
        <row r="31">
          <cell r="J31">
            <v>1217189.5055422401</v>
          </cell>
          <cell r="K31">
            <v>1358754.27924968</v>
          </cell>
        </row>
        <row r="32">
          <cell r="J32">
            <v>251635.47973719001</v>
          </cell>
          <cell r="K32">
            <v>296064.83910229598</v>
          </cell>
        </row>
        <row r="33">
          <cell r="J33">
            <v>140135376.88643101</v>
          </cell>
          <cell r="K33">
            <v>149096895.444747</v>
          </cell>
        </row>
        <row r="34">
          <cell r="J34">
            <v>11031006.1804747</v>
          </cell>
          <cell r="K34">
            <v>12428863.169341899</v>
          </cell>
        </row>
        <row r="35">
          <cell r="J35">
            <v>151166383.06690601</v>
          </cell>
          <cell r="K35">
            <v>161525758.61408901</v>
          </cell>
        </row>
      </sheetData>
      <sheetData sheetId="1" refreshError="1"/>
      <sheetData sheetId="2" refreshError="1">
        <row r="5">
          <cell r="J5">
            <v>32323875.819704998</v>
          </cell>
          <cell r="K5">
            <v>33577189.366897099</v>
          </cell>
        </row>
        <row r="6">
          <cell r="J6">
            <v>17174743.404260401</v>
          </cell>
          <cell r="K6">
            <v>17785971.720380701</v>
          </cell>
        </row>
        <row r="7">
          <cell r="J7">
            <v>9107854.0582324807</v>
          </cell>
          <cell r="K7">
            <v>9562643.1819028892</v>
          </cell>
        </row>
        <row r="8">
          <cell r="J8">
            <v>3608190.3685185001</v>
          </cell>
          <cell r="K8">
            <v>3735011.15232031</v>
          </cell>
        </row>
        <row r="9">
          <cell r="J9">
            <v>2391612.9402841502</v>
          </cell>
          <cell r="K9">
            <v>2451430.0221329802</v>
          </cell>
        </row>
        <row r="10">
          <cell r="J10">
            <v>41475.048409448202</v>
          </cell>
          <cell r="K10">
            <v>42133.2901602126</v>
          </cell>
        </row>
        <row r="11">
          <cell r="J11">
            <v>37536061.715861298</v>
          </cell>
          <cell r="K11">
            <v>39584470.333231501</v>
          </cell>
        </row>
        <row r="12">
          <cell r="J12">
            <v>5878341.8250830797</v>
          </cell>
          <cell r="K12">
            <v>6442881.2876814399</v>
          </cell>
        </row>
        <row r="13">
          <cell r="J13">
            <v>10646278.520916101</v>
          </cell>
          <cell r="K13">
            <v>11155761.8493175</v>
          </cell>
        </row>
        <row r="14">
          <cell r="J14">
            <v>1049610.1183349499</v>
          </cell>
          <cell r="K14">
            <v>1154204.33741603</v>
          </cell>
        </row>
        <row r="15">
          <cell r="J15">
            <v>540159.16484778002</v>
          </cell>
          <cell r="K15">
            <v>575212.97824524902</v>
          </cell>
        </row>
        <row r="16">
          <cell r="J16">
            <v>19421672.086679399</v>
          </cell>
          <cell r="K16">
            <v>20256409.880571298</v>
          </cell>
        </row>
        <row r="17">
          <cell r="J17">
            <v>50176727.502999499</v>
          </cell>
          <cell r="K17">
            <v>52662915.9717042</v>
          </cell>
        </row>
        <row r="18">
          <cell r="J18">
            <v>11196339.346930001</v>
          </cell>
          <cell r="K18">
            <v>11590492.663458699</v>
          </cell>
        </row>
        <row r="19">
          <cell r="J19">
            <v>10293275.609616101</v>
          </cell>
          <cell r="K19">
            <v>10658343.9736109</v>
          </cell>
        </row>
        <row r="20">
          <cell r="J20">
            <v>1419653.8535934801</v>
          </cell>
          <cell r="K20">
            <v>1514711.2723232</v>
          </cell>
        </row>
        <row r="21">
          <cell r="J21">
            <v>2313029.4257112201</v>
          </cell>
          <cell r="K21">
            <v>2524563.7874874002</v>
          </cell>
        </row>
        <row r="22">
          <cell r="J22">
            <v>4412967.4952447098</v>
          </cell>
          <cell r="K22">
            <v>4629490.1896918099</v>
          </cell>
        </row>
        <row r="23">
          <cell r="J23">
            <v>3663972.2849675398</v>
          </cell>
          <cell r="K23">
            <v>3827459.8943816801</v>
          </cell>
        </row>
        <row r="24">
          <cell r="J24">
            <v>881833.36222377303</v>
          </cell>
          <cell r="K24">
            <v>942012.50558055798</v>
          </cell>
        </row>
        <row r="25">
          <cell r="J25">
            <v>3569799.7747166399</v>
          </cell>
          <cell r="K25">
            <v>3817046.8646715302</v>
          </cell>
        </row>
        <row r="26">
          <cell r="J26">
            <v>5438145.6844813004</v>
          </cell>
          <cell r="K26">
            <v>5714547.04958452</v>
          </cell>
        </row>
        <row r="27">
          <cell r="J27">
            <v>3365354.61043014</v>
          </cell>
          <cell r="K27">
            <v>3538280.8485501599</v>
          </cell>
        </row>
        <row r="28">
          <cell r="J28">
            <v>1953479.40617049</v>
          </cell>
          <cell r="K28">
            <v>2065677.4049398999</v>
          </cell>
        </row>
        <row r="29">
          <cell r="J29">
            <v>372119.53876275202</v>
          </cell>
          <cell r="K29">
            <v>444487.97690505499</v>
          </cell>
        </row>
        <row r="30">
          <cell r="J30">
            <v>1089265.4047818</v>
          </cell>
          <cell r="K30">
            <v>1181814.25671389</v>
          </cell>
        </row>
        <row r="31">
          <cell r="J31">
            <v>207491.70536956299</v>
          </cell>
          <cell r="K31">
            <v>213987.28380489699</v>
          </cell>
        </row>
        <row r="33">
          <cell r="J33">
            <v>9093516.9806176592</v>
          </cell>
          <cell r="K33">
            <v>9693237.0267839208</v>
          </cell>
        </row>
        <row r="34">
          <cell r="J34">
            <v>129130182.01918399</v>
          </cell>
          <cell r="K34">
            <v>135517812.69861701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activity KP"/>
      <sheetName val="GDP Activity CU"/>
      <sheetName val="GVA shares"/>
      <sheetName val="GDP Growth rates"/>
      <sheetName val="GDP production Acct CU"/>
      <sheetName val="GDP production KP"/>
      <sheetName val="GDP Expenditure KP"/>
      <sheetName val="GDP Expenditure CU"/>
      <sheetName val="GFCF CU"/>
      <sheetName val="GFCF KP"/>
      <sheetName val="Government "/>
      <sheetName val="Household CU"/>
      <sheetName val="Household KP"/>
      <sheetName val="CII"/>
      <sheetName val="NPISH"/>
      <sheetName val="GFCF by Govt. &amp; Private"/>
    </sheetNames>
    <sheetDataSet>
      <sheetData sheetId="0" refreshError="1">
        <row r="5">
          <cell r="I5">
            <v>29504197.870204799</v>
          </cell>
        </row>
        <row r="6">
          <cell r="I6">
            <v>15659174.9347154</v>
          </cell>
        </row>
        <row r="7">
          <cell r="I7">
            <v>8266048.5042515704</v>
          </cell>
        </row>
        <row r="8">
          <cell r="I8">
            <v>3334791.21393885</v>
          </cell>
        </row>
        <row r="9">
          <cell r="I9">
            <v>2206241.8695662599</v>
          </cell>
        </row>
        <row r="10">
          <cell r="I10">
            <v>37941.3477326922</v>
          </cell>
        </row>
        <row r="11">
          <cell r="I11">
            <v>31344128.0623486</v>
          </cell>
        </row>
        <row r="12">
          <cell r="I12">
            <v>4659195.19744913</v>
          </cell>
        </row>
        <row r="13">
          <cell r="I13">
            <v>9623500.6628468409</v>
          </cell>
        </row>
        <row r="14">
          <cell r="I14">
            <v>928174.49127234204</v>
          </cell>
        </row>
        <row r="15">
          <cell r="I15">
            <v>477510.23791852401</v>
          </cell>
        </row>
        <row r="16">
          <cell r="I16">
            <v>15655747.4728618</v>
          </cell>
        </row>
        <row r="17">
          <cell r="I17">
            <v>45369788.822825603</v>
          </cell>
        </row>
        <row r="18">
          <cell r="I18">
            <v>10396690.9355864</v>
          </cell>
        </row>
        <row r="19">
          <cell r="I19">
            <v>8736560.6001322996</v>
          </cell>
        </row>
        <row r="20">
          <cell r="I20">
            <v>1604390.7414166599</v>
          </cell>
        </row>
        <row r="21">
          <cell r="I21">
            <v>1989716.7342918101</v>
          </cell>
        </row>
        <row r="22">
          <cell r="I22">
            <v>4094972.3011495499</v>
          </cell>
        </row>
        <row r="23">
          <cell r="I23">
            <v>3354517.6882281401</v>
          </cell>
        </row>
        <row r="24">
          <cell r="I24">
            <v>763332.14606172603</v>
          </cell>
        </row>
        <row r="25">
          <cell r="I25">
            <v>3054288.1917848699</v>
          </cell>
        </row>
        <row r="26">
          <cell r="I26">
            <v>5064968.4777012104</v>
          </cell>
        </row>
        <row r="27">
          <cell r="I27">
            <v>3046789.3528533601</v>
          </cell>
        </row>
        <row r="28">
          <cell r="I28">
            <v>1746730.94174784</v>
          </cell>
        </row>
        <row r="29">
          <cell r="I29">
            <v>350027.28679237003</v>
          </cell>
        </row>
        <row r="30">
          <cell r="I30">
            <v>971689.969673543</v>
          </cell>
        </row>
        <row r="31">
          <cell r="I31">
            <v>195113.45540577901</v>
          </cell>
        </row>
        <row r="33">
          <cell r="I33">
            <v>8923214.7325935997</v>
          </cell>
        </row>
        <row r="34">
          <cell r="I34">
            <v>115141329.487973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EXP KP"/>
      <sheetName val="GDP EXP CU"/>
      <sheetName val="GFCF KP"/>
      <sheetName val="GFCF CU"/>
      <sheetName val="SHARE GFCF CU"/>
      <sheetName val="GFCF NATION 7B"/>
    </sheetNames>
    <sheetDataSet>
      <sheetData sheetId="0" refreshError="1">
        <row r="17">
          <cell r="B17">
            <v>22298478.867274798</v>
          </cell>
          <cell r="C17">
            <v>26190461.029016402</v>
          </cell>
          <cell r="D17">
            <v>28081728.250502098</v>
          </cell>
          <cell r="E17">
            <v>30070194.708251201</v>
          </cell>
          <cell r="F17">
            <v>34878462.287466504</v>
          </cell>
        </row>
      </sheetData>
      <sheetData sheetId="1" refreshError="1">
        <row r="7">
          <cell r="B7">
            <v>6497974.9880521698</v>
          </cell>
          <cell r="C7">
            <v>7330732.8696200103</v>
          </cell>
          <cell r="D7">
            <v>8151129.9410961</v>
          </cell>
          <cell r="E7">
            <v>9366334.4342132192</v>
          </cell>
          <cell r="F7">
            <v>9824676.5947900098</v>
          </cell>
        </row>
        <row r="13">
          <cell r="B13">
            <v>365105.53304368502</v>
          </cell>
          <cell r="C13">
            <v>1797044.33597124</v>
          </cell>
          <cell r="D13">
            <v>2947142.8439368401</v>
          </cell>
          <cell r="E13">
            <v>-65635.900636056904</v>
          </cell>
          <cell r="F13">
            <v>-1732886.83809059</v>
          </cell>
        </row>
      </sheetData>
      <sheetData sheetId="2" refreshError="1">
        <row r="9">
          <cell r="B9">
            <v>544261.435287853</v>
          </cell>
          <cell r="C9">
            <v>644999.86029673601</v>
          </cell>
          <cell r="D9">
            <v>757723.28458005702</v>
          </cell>
          <cell r="E9">
            <v>857334.52567551401</v>
          </cell>
          <cell r="F9">
            <v>1014214.75361122</v>
          </cell>
        </row>
        <row r="11">
          <cell r="B11">
            <v>769673.95054049499</v>
          </cell>
          <cell r="C11">
            <v>775566.10035185004</v>
          </cell>
          <cell r="D11">
            <v>820886.45389142795</v>
          </cell>
          <cell r="E11">
            <v>903043.11416268698</v>
          </cell>
          <cell r="F11">
            <v>902490.12854342104</v>
          </cell>
        </row>
      </sheetData>
      <sheetData sheetId="3" refreshError="1">
        <row r="5">
          <cell r="C5">
            <v>13307922.556403199</v>
          </cell>
          <cell r="D5">
            <v>17908861.576523598</v>
          </cell>
          <cell r="E5">
            <v>19195447.397863399</v>
          </cell>
          <cell r="F5">
            <v>22807556.3620333</v>
          </cell>
          <cell r="G5">
            <v>27721670.165416401</v>
          </cell>
        </row>
        <row r="6">
          <cell r="C6">
            <v>1428849.0502822699</v>
          </cell>
          <cell r="D6">
            <v>1395037.0631522599</v>
          </cell>
          <cell r="E6">
            <v>1828606.7135107301</v>
          </cell>
          <cell r="F6">
            <v>1663027.2458577901</v>
          </cell>
          <cell r="G6">
            <v>1514772.31992123</v>
          </cell>
        </row>
        <row r="7">
          <cell r="C7">
            <v>4198641.7193728397</v>
          </cell>
          <cell r="D7">
            <v>3599449.5671289</v>
          </cell>
          <cell r="E7">
            <v>4154297.6698184102</v>
          </cell>
          <cell r="F7">
            <v>3194486.4323083698</v>
          </cell>
          <cell r="G7">
            <v>3430297.2186248801</v>
          </cell>
        </row>
        <row r="8">
          <cell r="C8">
            <v>875770.12664628704</v>
          </cell>
          <cell r="D8">
            <v>987751.91172191396</v>
          </cell>
          <cell r="E8">
            <v>1156587.69224635</v>
          </cell>
          <cell r="F8">
            <v>1172391.1255115501</v>
          </cell>
          <cell r="G8">
            <v>1366982.2198566899</v>
          </cell>
        </row>
        <row r="9">
          <cell r="C9">
            <v>254212.162367902</v>
          </cell>
          <cell r="D9">
            <v>297937.46221475903</v>
          </cell>
          <cell r="E9">
            <v>330524.62856400001</v>
          </cell>
          <cell r="F9">
            <v>375399.01686473499</v>
          </cell>
          <cell r="G9">
            <v>425361.31486893899</v>
          </cell>
        </row>
        <row r="10">
          <cell r="C10">
            <v>478065.57007134898</v>
          </cell>
          <cell r="D10">
            <v>591859.814538943</v>
          </cell>
          <cell r="E10">
            <v>734368.06943966995</v>
          </cell>
          <cell r="F10">
            <v>857334.52567551495</v>
          </cell>
          <cell r="G10">
            <v>1033744.47369657</v>
          </cell>
        </row>
        <row r="12">
          <cell r="C12">
            <v>806020.59173242899</v>
          </cell>
          <cell r="D12">
            <v>766580.56396403303</v>
          </cell>
          <cell r="E12">
            <v>756477.41853637504</v>
          </cell>
          <cell r="F12">
            <v>903043.11416268698</v>
          </cell>
          <cell r="G12">
            <v>1105405.6112478101</v>
          </cell>
        </row>
        <row r="13">
          <cell r="C13">
            <v>365105.53304368502</v>
          </cell>
          <cell r="D13">
            <v>1797044.33597124</v>
          </cell>
          <cell r="E13">
            <v>2947142.8439368401</v>
          </cell>
          <cell r="F13">
            <v>-65635.900636056904</v>
          </cell>
          <cell r="G13">
            <v>-1732886.83809059</v>
          </cell>
        </row>
      </sheetData>
      <sheetData sheetId="4" refreshError="1"/>
      <sheetData sheetId="5" refreshError="1">
        <row r="6">
          <cell r="B6">
            <v>4930430.1015321696</v>
          </cell>
          <cell r="C6">
            <v>5451796.7549616899</v>
          </cell>
          <cell r="D6">
            <v>6549213.49930814</v>
          </cell>
          <cell r="E6">
            <v>7219842.9648107002</v>
          </cell>
          <cell r="F6">
            <v>8944186.4635208696</v>
          </cell>
        </row>
        <row r="7">
          <cell r="B7">
            <v>534129.92766598496</v>
          </cell>
          <cell r="C7">
            <v>545179.66989617003</v>
          </cell>
          <cell r="D7">
            <v>534350.02328762296</v>
          </cell>
          <cell r="E7">
            <v>589169.268607573</v>
          </cell>
          <cell r="F7">
            <v>745348.71896007296</v>
          </cell>
        </row>
        <row r="8">
          <cell r="B8">
            <v>554673.38642236905</v>
          </cell>
          <cell r="C8">
            <v>545179.66709616897</v>
          </cell>
          <cell r="D8">
            <v>586414.90501897805</v>
          </cell>
          <cell r="E8">
            <v>812232.33354120306</v>
          </cell>
          <cell r="F8">
            <v>851827.17659722699</v>
          </cell>
        </row>
        <row r="9">
          <cell r="B9">
            <v>14524227.3407635</v>
          </cell>
          <cell r="C9">
            <v>18238741.303326402</v>
          </cell>
          <cell r="D9">
            <v>19729853.279323399</v>
          </cell>
          <cell r="E9">
            <v>21448950.141291801</v>
          </cell>
          <cell r="F9">
            <v>24951465.353306498</v>
          </cell>
        </row>
        <row r="10">
          <cell r="B10">
            <v>806020.59173242899</v>
          </cell>
          <cell r="C10">
            <v>766580.56396403303</v>
          </cell>
          <cell r="D10">
            <v>756477.41853637504</v>
          </cell>
          <cell r="E10">
            <v>903043.11416268698</v>
          </cell>
          <cell r="F10">
            <v>1105405.6112478101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EXP KP"/>
      <sheetName val="GDP EXP CU"/>
      <sheetName val="GFCF KP"/>
      <sheetName val="GFCF CU"/>
      <sheetName val="SHARE GFCF CU"/>
      <sheetName val="GFCF NATION 7B"/>
    </sheetNames>
    <sheetDataSet>
      <sheetData sheetId="0">
        <row r="12">
          <cell r="H12">
            <v>9771805.5598006099</v>
          </cell>
          <cell r="I12">
            <v>9965991.9659887999</v>
          </cell>
          <cell r="J12">
            <v>10310060.1452659</v>
          </cell>
          <cell r="K12">
            <v>10443010.470734499</v>
          </cell>
          <cell r="L12">
            <v>10806031.336877599</v>
          </cell>
        </row>
        <row r="13">
          <cell r="H13">
            <v>63225191.571457498</v>
          </cell>
          <cell r="I13">
            <v>67239003.459554702</v>
          </cell>
          <cell r="J13">
            <v>69099241.225269794</v>
          </cell>
          <cell r="K13">
            <v>72781175.360571906</v>
          </cell>
          <cell r="L13">
            <v>78535891.791530594</v>
          </cell>
        </row>
        <row r="14">
          <cell r="H14">
            <v>253002.87051224499</v>
          </cell>
          <cell r="I14">
            <v>275169.12025415601</v>
          </cell>
          <cell r="J14">
            <v>285072.91489839199</v>
          </cell>
          <cell r="K14">
            <v>298899.169656949</v>
          </cell>
          <cell r="L14">
            <v>316301.80738715502</v>
          </cell>
        </row>
        <row r="16">
          <cell r="H16">
            <v>39939171.190459497</v>
          </cell>
          <cell r="I16">
            <v>46901498.7299757</v>
          </cell>
          <cell r="J16">
            <v>53612866.583397299</v>
          </cell>
          <cell r="K16">
            <v>57479891.827049203</v>
          </cell>
          <cell r="L16">
            <v>60433702.055647999</v>
          </cell>
        </row>
        <row r="17">
          <cell r="H17">
            <v>858566.05549917999</v>
          </cell>
          <cell r="I17">
            <v>776123.00371501094</v>
          </cell>
          <cell r="J17">
            <v>925034.45253631298</v>
          </cell>
          <cell r="K17">
            <v>1096591.43273495</v>
          </cell>
          <cell r="L17">
            <v>1161299.4740831701</v>
          </cell>
        </row>
        <row r="18">
          <cell r="H18">
            <v>-3709533.5773421298</v>
          </cell>
          <cell r="I18">
            <v>-2441379.3453093702</v>
          </cell>
          <cell r="J18">
            <v>-5594385.3739385903</v>
          </cell>
          <cell r="K18">
            <v>-6631707.4650331195</v>
          </cell>
          <cell r="L18">
            <v>-5748187.2522081304</v>
          </cell>
        </row>
        <row r="20">
          <cell r="H20">
            <v>8796689.3437447194</v>
          </cell>
          <cell r="I20">
            <v>7345262.3872721903</v>
          </cell>
          <cell r="J20">
            <v>9798078.6127519701</v>
          </cell>
          <cell r="K20">
            <v>10235338.530539</v>
          </cell>
          <cell r="L20">
            <v>10955887.897047101</v>
          </cell>
        </row>
        <row r="21">
          <cell r="H21">
            <v>7352341.2944247201</v>
          </cell>
          <cell r="I21">
            <v>7687929.8881353904</v>
          </cell>
          <cell r="J21">
            <v>8047528.2481103996</v>
          </cell>
          <cell r="K21">
            <v>4522184.1370449904</v>
          </cell>
          <cell r="L21">
            <v>6215401.8635299504</v>
          </cell>
        </row>
        <row r="23">
          <cell r="H23">
            <v>14322028.5272063</v>
          </cell>
          <cell r="I23">
            <v>17365754.608271699</v>
          </cell>
          <cell r="J23">
            <v>18557639.0867282</v>
          </cell>
          <cell r="K23">
            <v>17426972.1596867</v>
          </cell>
          <cell r="L23">
            <v>21501013.143131498</v>
          </cell>
        </row>
        <row r="24">
          <cell r="H24">
            <v>3535188.86267045</v>
          </cell>
          <cell r="I24">
            <v>3472078.0284337299</v>
          </cell>
          <cell r="J24">
            <v>3153386.81568358</v>
          </cell>
          <cell r="K24">
            <v>2418144.8103514798</v>
          </cell>
          <cell r="L24">
            <v>2911168.4251071201</v>
          </cell>
        </row>
        <row r="25">
          <cell r="H25">
            <v>-972611.91867966903</v>
          </cell>
          <cell r="I25">
            <v>-1770437.5728811901</v>
          </cell>
          <cell r="J25">
            <v>-1575734.9058797201</v>
          </cell>
          <cell r="K25">
            <v>-1250084.49326009</v>
          </cell>
          <cell r="L25">
            <v>-2746334.4056567498</v>
          </cell>
        </row>
      </sheetData>
      <sheetData sheetId="1">
        <row r="7">
          <cell r="H7">
            <v>10097404.1821464</v>
          </cell>
          <cell r="I7">
            <v>10468798.0197802</v>
          </cell>
          <cell r="J7">
            <v>10978620.217411499</v>
          </cell>
          <cell r="K7">
            <v>11115184.4687839</v>
          </cell>
          <cell r="L7">
            <v>11864451.210612001</v>
          </cell>
        </row>
        <row r="8">
          <cell r="H8">
            <v>70842101.898464397</v>
          </cell>
          <cell r="I8">
            <v>77046226.784086704</v>
          </cell>
          <cell r="J8">
            <v>81548952.595023394</v>
          </cell>
          <cell r="K8">
            <v>89175088.471988603</v>
          </cell>
          <cell r="L8">
            <v>95602565.415787101</v>
          </cell>
        </row>
        <row r="9">
          <cell r="H9">
            <v>268299.32145380398</v>
          </cell>
          <cell r="I9">
            <v>296505.93124522897</v>
          </cell>
          <cell r="J9">
            <v>311652.71120506001</v>
          </cell>
          <cell r="K9">
            <v>324574.190033986</v>
          </cell>
          <cell r="L9">
            <v>366637.77807289403</v>
          </cell>
        </row>
        <row r="11">
          <cell r="H11">
            <v>41748532.944451898</v>
          </cell>
          <cell r="I11">
            <v>50541609.401914701</v>
          </cell>
          <cell r="J11">
            <v>59315927.887967803</v>
          </cell>
          <cell r="K11">
            <v>64009854.794678897</v>
          </cell>
          <cell r="L11">
            <v>69050582.032581598</v>
          </cell>
        </row>
        <row r="12">
          <cell r="H12">
            <v>1006179.39339799</v>
          </cell>
          <cell r="I12">
            <v>1215103.61496963</v>
          </cell>
          <cell r="J12">
            <v>1273336.9230482101</v>
          </cell>
          <cell r="K12">
            <v>1838290.1957034101</v>
          </cell>
          <cell r="L12">
            <v>1954172.8543262801</v>
          </cell>
        </row>
        <row r="13">
          <cell r="H13">
            <v>-3544423.7521227198</v>
          </cell>
          <cell r="I13">
            <v>-1714269.39883726</v>
          </cell>
          <cell r="J13">
            <v>-5211548.5836793501</v>
          </cell>
          <cell r="K13">
            <v>-6336104.8943611803</v>
          </cell>
          <cell r="L13">
            <v>-5883733.9128111703</v>
          </cell>
        </row>
        <row r="15">
          <cell r="H15">
            <v>10057801.107945001</v>
          </cell>
          <cell r="I15">
            <v>9720087.3684768397</v>
          </cell>
          <cell r="J15">
            <v>12305449.873184299</v>
          </cell>
          <cell r="K15">
            <v>14620150.634000899</v>
          </cell>
          <cell r="L15">
            <v>15522420.158525901</v>
          </cell>
        </row>
        <row r="16">
          <cell r="H16">
            <v>8541362.8521467894</v>
          </cell>
          <cell r="I16">
            <v>9090083.8366687093</v>
          </cell>
          <cell r="J16">
            <v>9795843.4525235109</v>
          </cell>
          <cell r="K16">
            <v>5008927.2892198097</v>
          </cell>
          <cell r="L16">
            <v>7163196.0835253298</v>
          </cell>
        </row>
        <row r="18">
          <cell r="G18">
            <v>15602694.143959699</v>
          </cell>
          <cell r="H18">
            <v>16257686.0266276</v>
          </cell>
          <cell r="I18">
            <v>19294814.563597102</v>
          </cell>
          <cell r="J18">
            <v>19713653.0002896</v>
          </cell>
          <cell r="K18">
            <v>17967329.0776852</v>
          </cell>
          <cell r="L18">
            <v>22983647.1920733</v>
          </cell>
        </row>
        <row r="19">
          <cell r="G19">
            <v>5062537.8920860402</v>
          </cell>
          <cell r="H19">
            <v>4461747.9702878604</v>
          </cell>
          <cell r="I19">
            <v>4358401.1987880496</v>
          </cell>
          <cell r="J19">
            <v>4092544.9980292399</v>
          </cell>
          <cell r="K19">
            <v>3025407.7604585402</v>
          </cell>
          <cell r="L19">
            <v>3692304.3476461801</v>
          </cell>
        </row>
        <row r="20">
          <cell r="G20">
            <v>1683282.7626791699</v>
          </cell>
          <cell r="H20">
            <v>446674.48624606401</v>
          </cell>
          <cell r="I20">
            <v>-3967028.4847516101</v>
          </cell>
          <cell r="J20">
            <v>-6870182.58040467</v>
          </cell>
          <cell r="K20">
            <v>-7596845.2449986897</v>
          </cell>
          <cell r="L20">
            <v>-7438581.4668119</v>
          </cell>
        </row>
      </sheetData>
      <sheetData sheetId="2">
        <row r="4">
          <cell r="G4">
            <v>32480729.793232702</v>
          </cell>
          <cell r="H4">
            <v>38752890.797191098</v>
          </cell>
          <cell r="I4">
            <v>45067137.470106304</v>
          </cell>
          <cell r="J4">
            <v>47493407.062157303</v>
          </cell>
          <cell r="K4">
            <v>49934025.983176097</v>
          </cell>
        </row>
        <row r="5">
          <cell r="G5">
            <v>1160334.08617159</v>
          </cell>
          <cell r="H5">
            <v>1785652.44138443</v>
          </cell>
          <cell r="I5">
            <v>2121625.4900624501</v>
          </cell>
          <cell r="J5">
            <v>2188397.2143918802</v>
          </cell>
          <cell r="K5">
            <v>2300855.8476745901</v>
          </cell>
        </row>
        <row r="6">
          <cell r="G6">
            <v>3436234.7734880601</v>
          </cell>
          <cell r="H6">
            <v>3149560.6453679898</v>
          </cell>
          <cell r="I6">
            <v>3066529.5735879601</v>
          </cell>
          <cell r="J6">
            <v>3859927.9362213402</v>
          </cell>
          <cell r="K6">
            <v>4058284.1658045598</v>
          </cell>
        </row>
        <row r="7">
          <cell r="G7">
            <v>1321245.0189120001</v>
          </cell>
          <cell r="H7">
            <v>1531917.0105480901</v>
          </cell>
          <cell r="I7">
            <v>1558500.26459319</v>
          </cell>
          <cell r="J7">
            <v>1877433.0552051901</v>
          </cell>
          <cell r="K7">
            <v>1973911.6807854299</v>
          </cell>
        </row>
        <row r="8">
          <cell r="G8">
            <v>409935.68725201098</v>
          </cell>
          <cell r="H8">
            <v>435971.34012791503</v>
          </cell>
          <cell r="I8">
            <v>470978.62180678803</v>
          </cell>
          <cell r="J8">
            <v>534302.44552569406</v>
          </cell>
          <cell r="K8">
            <v>561759.49143503304</v>
          </cell>
        </row>
        <row r="9">
          <cell r="G9">
            <v>1130691.83140316</v>
          </cell>
          <cell r="H9">
            <v>1245506.4953562401</v>
          </cell>
          <cell r="I9">
            <v>1328095.1632405501</v>
          </cell>
          <cell r="J9">
            <v>1526424.11354774</v>
          </cell>
          <cell r="K9">
            <v>1604864.8867722901</v>
          </cell>
        </row>
        <row r="11">
          <cell r="G11">
            <v>858566.05549917999</v>
          </cell>
          <cell r="H11">
            <v>776123.00371501094</v>
          </cell>
          <cell r="I11">
            <v>925034.45253631298</v>
          </cell>
          <cell r="J11">
            <v>1096591.43273495</v>
          </cell>
          <cell r="K11">
            <v>1161299.4740831701</v>
          </cell>
        </row>
        <row r="12">
          <cell r="G12">
            <v>-3709533.5773421298</v>
          </cell>
          <cell r="H12">
            <v>-2441379.3453093702</v>
          </cell>
          <cell r="I12">
            <v>-5594385.3739385903</v>
          </cell>
          <cell r="J12">
            <v>-6631707.4650331195</v>
          </cell>
          <cell r="K12">
            <v>-5748187.2522081304</v>
          </cell>
        </row>
      </sheetData>
      <sheetData sheetId="3">
        <row r="5">
          <cell r="H5">
            <v>33556049.388832197</v>
          </cell>
          <cell r="I5">
            <v>41822520.895376898</v>
          </cell>
          <cell r="J5">
            <v>50076757.892578803</v>
          </cell>
          <cell r="K5">
            <v>52967317.846413501</v>
          </cell>
          <cell r="L5">
            <v>57138453.722967103</v>
          </cell>
        </row>
        <row r="6">
          <cell r="H6">
            <v>1400689.24823868</v>
          </cell>
          <cell r="I6">
            <v>1768926.96870749</v>
          </cell>
          <cell r="J6">
            <v>1929091.6345484401</v>
          </cell>
          <cell r="K6">
            <v>2240307.7335536601</v>
          </cell>
          <cell r="L6">
            <v>2416730.2586481399</v>
          </cell>
        </row>
        <row r="7">
          <cell r="H7">
            <v>3721575.66276837</v>
          </cell>
          <cell r="I7">
            <v>3411344.50786692</v>
          </cell>
          <cell r="J7">
            <v>3500747.86246242</v>
          </cell>
          <cell r="K7">
            <v>4320394.0117291603</v>
          </cell>
          <cell r="L7">
            <v>4660621.7445251597</v>
          </cell>
        </row>
        <row r="8">
          <cell r="H8">
            <v>1427566.75727281</v>
          </cell>
          <cell r="I8">
            <v>1693755.2166209</v>
          </cell>
          <cell r="J8">
            <v>1781375.9292832101</v>
          </cell>
          <cell r="K8">
            <v>2145104.3359439601</v>
          </cell>
          <cell r="L8">
            <v>2314029.6660985099</v>
          </cell>
        </row>
        <row r="9">
          <cell r="H9">
            <v>457202.50370585802</v>
          </cell>
          <cell r="I9">
            <v>512289.413732621</v>
          </cell>
          <cell r="J9">
            <v>565556.08993746596</v>
          </cell>
          <cell r="K9">
            <v>648803.45865349402</v>
          </cell>
          <cell r="L9">
            <v>699896.236110506</v>
          </cell>
        </row>
        <row r="10">
          <cell r="H10">
            <v>1185449.38363395</v>
          </cell>
          <cell r="I10">
            <v>1332772.3996098801</v>
          </cell>
          <cell r="J10">
            <v>1462398.4791574599</v>
          </cell>
          <cell r="K10">
            <v>1687927.40838506</v>
          </cell>
          <cell r="L10">
            <v>1820850.4042322</v>
          </cell>
        </row>
        <row r="12">
          <cell r="H12">
            <v>1006179.39339799</v>
          </cell>
          <cell r="I12">
            <v>1215103.61496963</v>
          </cell>
          <cell r="J12">
            <v>1273336.9230482101</v>
          </cell>
          <cell r="K12">
            <v>1838290.1957034101</v>
          </cell>
          <cell r="L12">
            <v>1954172.8543262801</v>
          </cell>
        </row>
        <row r="13">
          <cell r="H13">
            <v>-3544423.7521227198</v>
          </cell>
          <cell r="I13">
            <v>-1714269.39883726</v>
          </cell>
          <cell r="J13">
            <v>-5211548.5836793501</v>
          </cell>
          <cell r="K13">
            <v>-6336104.8943611803</v>
          </cell>
          <cell r="L13">
            <v>-5883733.9128111703</v>
          </cell>
        </row>
      </sheetData>
      <sheetData sheetId="4"/>
      <sheetData sheetId="5">
        <row r="6">
          <cell r="G6">
            <v>10812870.032613</v>
          </cell>
          <cell r="H6">
            <v>13124779.951092601</v>
          </cell>
          <cell r="I6">
            <v>14947603.599969599</v>
          </cell>
          <cell r="J6">
            <v>16578552.3918218</v>
          </cell>
          <cell r="K6">
            <v>17400734.7658736</v>
          </cell>
        </row>
        <row r="7">
          <cell r="G7">
            <v>1001964.7906668501</v>
          </cell>
          <cell r="H7">
            <v>1106303.29089669</v>
          </cell>
          <cell r="I7">
            <v>1245633.3776358401</v>
          </cell>
          <cell r="J7">
            <v>1536236.5150722901</v>
          </cell>
          <cell r="K7">
            <v>1690059.6708341399</v>
          </cell>
        </row>
        <row r="8">
          <cell r="G8">
            <v>1085461.8565557499</v>
          </cell>
          <cell r="H8">
            <v>1056016.7776741199</v>
          </cell>
          <cell r="I8">
            <v>1423581.11868392</v>
          </cell>
          <cell r="J8">
            <v>1664256.2246616499</v>
          </cell>
          <cell r="K8">
            <v>1797211.8931541899</v>
          </cell>
        </row>
        <row r="9">
          <cell r="G9">
            <v>28848236.264616299</v>
          </cell>
          <cell r="H9">
            <v>35099986.229358703</v>
          </cell>
          <cell r="I9">
            <v>41699109.791678399</v>
          </cell>
          <cell r="J9">
            <v>44230809.663123101</v>
          </cell>
          <cell r="K9">
            <v>48162575.702719703</v>
          </cell>
        </row>
        <row r="10">
          <cell r="G10">
            <v>1006179.39339799</v>
          </cell>
          <cell r="H10">
            <v>1215103.61496963</v>
          </cell>
          <cell r="I10">
            <v>1273336.9230482101</v>
          </cell>
          <cell r="J10">
            <v>1838290.1957034101</v>
          </cell>
          <cell r="K10">
            <v>1954172.8543262801</v>
          </cell>
        </row>
        <row r="11">
          <cell r="G11">
            <v>-3544423.7521227198</v>
          </cell>
          <cell r="H11">
            <v>-1714269.39883726</v>
          </cell>
          <cell r="I11">
            <v>-5211548.5836793501</v>
          </cell>
          <cell r="J11">
            <v>-6336104.8943611803</v>
          </cell>
          <cell r="K11">
            <v>-5883733.9128111703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_LAUO PAUL_2019 (2)"/>
      <sheetName val="BOP_COPY OF ULIMALI"/>
    </sheetNames>
    <sheetDataSet>
      <sheetData sheetId="0" refreshError="1"/>
      <sheetData sheetId="1" refreshError="1">
        <row r="34">
          <cell r="I34">
            <v>754665.45893405797</v>
          </cell>
          <cell r="J34">
            <v>971396.037022201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_LAUO PAUL_2019 (2)"/>
      <sheetName val="BOP_COPY OF ULIMALI"/>
    </sheetNames>
    <sheetDataSet>
      <sheetData sheetId="0"/>
      <sheetData sheetId="1">
        <row r="61">
          <cell r="E61">
            <v>2228.8576289934799</v>
          </cell>
          <cell r="F61">
            <v>2264.1383977353498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al GDP"/>
      <sheetName val="Population (2)"/>
      <sheetName val="Population"/>
      <sheetName val="GDP _Geographical zones "/>
      <sheetName val="GDP_Agro Ecological Zones"/>
    </sheetNames>
    <sheetDataSet>
      <sheetData sheetId="0">
        <row r="5">
          <cell r="B5">
            <v>1931480.2954915899</v>
          </cell>
          <cell r="C5">
            <v>2213023.5728902798</v>
          </cell>
          <cell r="D5">
            <v>2511142.98731736</v>
          </cell>
          <cell r="E5">
            <v>2736677.4905536398</v>
          </cell>
          <cell r="F5">
            <v>3164808.4964601798</v>
          </cell>
          <cell r="G5">
            <v>3479913.99990026</v>
          </cell>
          <cell r="H5">
            <v>3863134.1280721901</v>
          </cell>
        </row>
        <row r="6">
          <cell r="B6">
            <v>2971171.2388756499</v>
          </cell>
          <cell r="C6">
            <v>3462446.48658115</v>
          </cell>
          <cell r="D6">
            <v>3923660.9176833802</v>
          </cell>
          <cell r="E6">
            <v>4435304.8984834896</v>
          </cell>
          <cell r="F6">
            <v>5094048.0512174899</v>
          </cell>
          <cell r="G6">
            <v>5570251.5497848298</v>
          </cell>
          <cell r="H6">
            <v>5985038.08054101</v>
          </cell>
        </row>
        <row r="7">
          <cell r="B7">
            <v>2829062.6110639502</v>
          </cell>
          <cell r="C7">
            <v>3309667.8116104598</v>
          </cell>
          <cell r="D7">
            <v>3750193.80342791</v>
          </cell>
          <cell r="E7">
            <v>4284315.7955564</v>
          </cell>
          <cell r="F7">
            <v>4812271.3251844104</v>
          </cell>
          <cell r="G7">
            <v>5261476.8418181604</v>
          </cell>
          <cell r="H7">
            <v>5740421.5105616497</v>
          </cell>
        </row>
        <row r="8">
          <cell r="B8">
            <v>2925540.4626584901</v>
          </cell>
          <cell r="C8">
            <v>3407015.2571351598</v>
          </cell>
          <cell r="D8">
            <v>3849317.8687167498</v>
          </cell>
          <cell r="E8">
            <v>4397557.6227517202</v>
          </cell>
          <cell r="F8">
            <v>5061530.6832105601</v>
          </cell>
          <cell r="G8">
            <v>5558367.5597551502</v>
          </cell>
          <cell r="H8">
            <v>6001968.5213556103</v>
          </cell>
        </row>
        <row r="9">
          <cell r="B9">
            <v>3044349.8415151099</v>
          </cell>
          <cell r="C9">
            <v>3531653.27057721</v>
          </cell>
          <cell r="D9">
            <v>4006264.3054240802</v>
          </cell>
          <cell r="E9">
            <v>4624041.2771423599</v>
          </cell>
          <cell r="F9">
            <v>5202453.7291074498</v>
          </cell>
          <cell r="G9">
            <v>5700918.4311644603</v>
          </cell>
          <cell r="H9">
            <v>6176006.7384595498</v>
          </cell>
        </row>
        <row r="10">
          <cell r="B10">
            <v>1151686.3716412799</v>
          </cell>
          <cell r="C10">
            <v>1322182.36640883</v>
          </cell>
          <cell r="D10">
            <v>1495121.31810672</v>
          </cell>
          <cell r="E10">
            <v>1708064.2268627901</v>
          </cell>
          <cell r="F10">
            <v>1950914.1872952301</v>
          </cell>
          <cell r="G10">
            <v>2315568.25926344</v>
          </cell>
          <cell r="H10">
            <v>2504504.5481982902</v>
          </cell>
        </row>
        <row r="11">
          <cell r="B11">
            <v>10552067.318554301</v>
          </cell>
          <cell r="C11">
            <v>12609694.756707599</v>
          </cell>
          <cell r="D11">
            <v>14207782.6914009</v>
          </cell>
          <cell r="E11">
            <v>16231328.564663</v>
          </cell>
          <cell r="F11">
            <v>18425323.538855199</v>
          </cell>
          <cell r="G11">
            <v>20546950.812866699</v>
          </cell>
          <cell r="H11">
            <v>22521297.9743797</v>
          </cell>
        </row>
        <row r="12">
          <cell r="B12">
            <v>1176293.49094839</v>
          </cell>
          <cell r="C12">
            <v>1350019.1918852599</v>
          </cell>
          <cell r="D12">
            <v>1536423.01197707</v>
          </cell>
          <cell r="E12">
            <v>1755248.32152751</v>
          </cell>
          <cell r="F12">
            <v>2124304.7445585602</v>
          </cell>
          <cell r="G12">
            <v>2351590.5499692201</v>
          </cell>
          <cell r="H12">
            <v>2523609.9773307298</v>
          </cell>
        </row>
        <row r="13">
          <cell r="B13">
            <v>1648618.35372238</v>
          </cell>
          <cell r="C13">
            <v>1839411.779723</v>
          </cell>
          <cell r="D13">
            <v>2089865.7098397799</v>
          </cell>
          <cell r="E13">
            <v>2453572.9225653401</v>
          </cell>
          <cell r="F13">
            <v>2926346.35262259</v>
          </cell>
          <cell r="G13">
            <v>3230478.4794073598</v>
          </cell>
          <cell r="H13">
            <v>3543706.0323234401</v>
          </cell>
        </row>
        <row r="14">
          <cell r="B14">
            <v>2375468.4685210502</v>
          </cell>
          <cell r="C14">
            <v>2776334.04696638</v>
          </cell>
          <cell r="D14">
            <v>3147189.0729207802</v>
          </cell>
          <cell r="E14">
            <v>3680359.3838479999</v>
          </cell>
          <cell r="F14">
            <v>4226976.0424996195</v>
          </cell>
          <cell r="G14">
            <v>4513232.0400318298</v>
          </cell>
          <cell r="H14">
            <v>4891412.3601573203</v>
          </cell>
        </row>
        <row r="15">
          <cell r="B15">
            <v>3270899.1070102798</v>
          </cell>
          <cell r="C15">
            <v>2849708.01621476</v>
          </cell>
          <cell r="D15">
            <v>3060273.02947223</v>
          </cell>
          <cell r="E15">
            <v>3584729.6644141902</v>
          </cell>
          <cell r="F15">
            <v>3696825.1223967499</v>
          </cell>
          <cell r="G15">
            <v>3934576.5807197201</v>
          </cell>
          <cell r="H15">
            <v>4139233.7104102299</v>
          </cell>
        </row>
        <row r="16">
          <cell r="B16">
            <v>4565639.3565942002</v>
          </cell>
          <cell r="C16">
            <v>5423177.6641112696</v>
          </cell>
          <cell r="D16">
            <v>6145692.0479082903</v>
          </cell>
          <cell r="E16">
            <v>5303678.8778619403</v>
          </cell>
          <cell r="F16">
            <v>6091395.2186903004</v>
          </cell>
          <cell r="G16">
            <v>6663157.9253867297</v>
          </cell>
          <cell r="H16">
            <v>7296183.3697813796</v>
          </cell>
        </row>
        <row r="17">
          <cell r="B17">
            <v>1195687.7861707699</v>
          </cell>
          <cell r="C17">
            <v>1343174.1397005799</v>
          </cell>
          <cell r="D17">
            <v>1528162.6732030001</v>
          </cell>
          <cell r="E17">
            <v>1698627.40792985</v>
          </cell>
          <cell r="F17">
            <v>2005093.18175997</v>
          </cell>
          <cell r="G17">
            <v>2220956.9238085402</v>
          </cell>
          <cell r="H17">
            <v>2412101.53382516</v>
          </cell>
        </row>
        <row r="18">
          <cell r="B18">
            <v>2461845.5847176602</v>
          </cell>
          <cell r="C18">
            <v>2865609.3070179499</v>
          </cell>
          <cell r="D18">
            <v>3246313.13820962</v>
          </cell>
          <cell r="E18">
            <v>3585991.1945185699</v>
          </cell>
          <cell r="F18">
            <v>4118592.0414098902</v>
          </cell>
          <cell r="G18">
            <v>4394463.4009185601</v>
          </cell>
          <cell r="H18">
            <v>4703384.7379993303</v>
          </cell>
        </row>
        <row r="19">
          <cell r="B19">
            <v>2131221.4327354501</v>
          </cell>
          <cell r="C19">
            <v>2483394.7798608001</v>
          </cell>
          <cell r="D19">
            <v>1917155.5847568701</v>
          </cell>
          <cell r="E19">
            <v>2170751.1381782</v>
          </cell>
          <cell r="F19">
            <v>2518426.5765227699</v>
          </cell>
          <cell r="G19">
            <v>2543246.72059634</v>
          </cell>
          <cell r="H19">
            <v>2753744.3792925398</v>
          </cell>
        </row>
        <row r="20">
          <cell r="B20">
            <v>1804951.1500613899</v>
          </cell>
          <cell r="C20">
            <v>2109540.6642658799</v>
          </cell>
          <cell r="D20">
            <v>2378977.56693224</v>
          </cell>
          <cell r="E20">
            <v>2736677.4905536398</v>
          </cell>
          <cell r="F20">
            <v>3143136.0316022802</v>
          </cell>
          <cell r="G20">
            <v>3325545.6488991999</v>
          </cell>
          <cell r="H20">
            <v>3616746.0125763998</v>
          </cell>
        </row>
        <row r="21">
          <cell r="B21">
            <v>3747131.2729869401</v>
          </cell>
          <cell r="C21">
            <v>3754580.0545953899</v>
          </cell>
          <cell r="D21">
            <v>4234612.19543155</v>
          </cell>
          <cell r="E21">
            <v>4876362.6182102598</v>
          </cell>
          <cell r="F21">
            <v>5653566.0972125996</v>
          </cell>
          <cell r="G21">
            <v>6084990.9837458497</v>
          </cell>
          <cell r="H21">
            <v>6600148.5643402599</v>
          </cell>
        </row>
        <row r="22">
          <cell r="B22">
            <v>2453378.6548614502</v>
          </cell>
          <cell r="C22">
            <v>1839813.7538212901</v>
          </cell>
          <cell r="D22">
            <v>2048571.1954430901</v>
          </cell>
          <cell r="E22">
            <v>2410535.3896605899</v>
          </cell>
          <cell r="F22">
            <v>2855913.1911525498</v>
          </cell>
          <cell r="G22">
            <v>3026214.8218457499</v>
          </cell>
          <cell r="H22">
            <v>3241177.0941518601</v>
          </cell>
        </row>
        <row r="23">
          <cell r="B23">
            <v>5700663.7636949597</v>
          </cell>
          <cell r="C23">
            <v>4898353.6463237498</v>
          </cell>
          <cell r="D23">
            <v>5476426.0304316701</v>
          </cell>
          <cell r="E23">
            <v>6313142.2387199998</v>
          </cell>
          <cell r="F23">
            <v>7813158.6990314797</v>
          </cell>
          <cell r="G23">
            <v>8709540.3083719593</v>
          </cell>
          <cell r="H23">
            <v>9545154.3418293893</v>
          </cell>
        </row>
        <row r="24">
          <cell r="B24">
            <v>2299235.9316324601</v>
          </cell>
          <cell r="C24">
            <v>2687466.3195537799</v>
          </cell>
          <cell r="D24">
            <v>3031544.3300837898</v>
          </cell>
          <cell r="E24">
            <v>3463312.5483903</v>
          </cell>
          <cell r="F24">
            <v>3977692.8399932398</v>
          </cell>
          <cell r="G24">
            <v>4335060.0783796702</v>
          </cell>
          <cell r="H24">
            <v>4609350.3734102696</v>
          </cell>
        </row>
        <row r="25">
          <cell r="B25">
            <v>2082266.5433461899</v>
          </cell>
          <cell r="C25">
            <v>2420620.5618144898</v>
          </cell>
          <cell r="D25">
            <v>2750692.8117654002</v>
          </cell>
          <cell r="E25">
            <v>3142460.7046702201</v>
          </cell>
          <cell r="F25">
            <v>3620023.4687171001</v>
          </cell>
          <cell r="G25">
            <v>3990619.1480872999</v>
          </cell>
          <cell r="H25">
            <v>4366862.3602078203</v>
          </cell>
        </row>
        <row r="26">
          <cell r="B26">
            <v>0</v>
          </cell>
          <cell r="C26">
            <v>932535.57340422296</v>
          </cell>
          <cell r="D26">
            <v>1226842.79427024</v>
          </cell>
          <cell r="E26">
            <v>1416784.3700459199</v>
          </cell>
          <cell r="F26">
            <v>1629302.0255528099</v>
          </cell>
          <cell r="G26">
            <v>1889990.34964126</v>
          </cell>
          <cell r="H26">
            <v>2173488.90208745</v>
          </cell>
        </row>
        <row r="27">
          <cell r="B27">
            <v>0</v>
          </cell>
          <cell r="C27">
            <v>0</v>
          </cell>
          <cell r="D27">
            <v>899619.93720109505</v>
          </cell>
          <cell r="E27">
            <v>1132135.4883520601</v>
          </cell>
          <cell r="F27">
            <v>1383375.7859074399</v>
          </cell>
          <cell r="G27">
            <v>1613655.6483678699</v>
          </cell>
          <cell r="H27">
            <v>1732407.9140439499</v>
          </cell>
        </row>
        <row r="28">
          <cell r="B28">
            <v>0</v>
          </cell>
          <cell r="C28">
            <v>3547776.8030238901</v>
          </cell>
          <cell r="D28">
            <v>4141542.7187789702</v>
          </cell>
          <cell r="E28">
            <v>4490341.6478620302</v>
          </cell>
          <cell r="F28">
            <v>4894472.3961696103</v>
          </cell>
          <cell r="G28">
            <v>5310502.5498440303</v>
          </cell>
          <cell r="H28">
            <v>5751274.2614810802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1717314.4082481</v>
          </cell>
          <cell r="F29">
            <v>1972374.4623859001</v>
          </cell>
          <cell r="G29">
            <v>2173228.8246400598</v>
          </cell>
          <cell r="H29">
            <v>2351543.8843509699</v>
          </cell>
        </row>
        <row r="30">
          <cell r="B30">
            <v>62318659.036803901</v>
          </cell>
          <cell r="C30">
            <v>72977199.824193403</v>
          </cell>
          <cell r="D30">
            <v>82603387.740702704</v>
          </cell>
          <cell r="E30">
            <v>94349315.691570103</v>
          </cell>
          <cell r="F30">
            <v>108362324.289516</v>
          </cell>
          <cell r="G30">
            <v>118744498.437214</v>
          </cell>
          <cell r="H30">
            <v>129043901.311168</v>
          </cell>
        </row>
      </sheetData>
      <sheetData sheetId="1" refreshError="1"/>
      <sheetData sheetId="2">
        <row r="29">
          <cell r="I29">
            <v>54265158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N672"/>
  <sheetViews>
    <sheetView tabSelected="1" zoomScaleSheetLayoutView="77" workbookViewId="0">
      <pane xSplit="1" topLeftCell="B1" activePane="topRight" state="frozen"/>
      <selection pane="topRight" activeCell="K30" sqref="K30"/>
    </sheetView>
  </sheetViews>
  <sheetFormatPr defaultColWidth="9" defaultRowHeight="15.75"/>
  <cols>
    <col min="1" max="1" width="51.42578125" style="3" customWidth="1"/>
    <col min="2" max="2" width="17.28515625" style="3" customWidth="1"/>
    <col min="3" max="5" width="16.140625" style="3" customWidth="1"/>
    <col min="6" max="6" width="17" style="3" customWidth="1"/>
    <col min="7" max="7" width="17.140625" style="3" customWidth="1"/>
    <col min="8" max="9" width="16" style="3" customWidth="1"/>
    <col min="10" max="10" width="16.85546875" style="3" customWidth="1"/>
    <col min="11" max="11" width="17.42578125" style="3" customWidth="1"/>
    <col min="12" max="12" width="10.7109375" style="3" customWidth="1"/>
    <col min="13" max="18" width="12" style="3" bestFit="1" customWidth="1"/>
    <col min="19" max="248" width="9.140625" style="3"/>
    <col min="249" max="249" width="51.42578125" style="3" customWidth="1"/>
    <col min="250" max="250" width="17.28515625" style="3" customWidth="1"/>
    <col min="251" max="253" width="16.140625" style="3" customWidth="1"/>
    <col min="254" max="255" width="17" style="3" customWidth="1"/>
    <col min="256" max="256" width="14.5703125" style="3" customWidth="1"/>
    <col min="257" max="257" width="15.7109375" style="3" customWidth="1"/>
    <col min="258" max="258" width="16.85546875" style="3" customWidth="1"/>
    <col min="259" max="259" width="17.28515625" style="3" customWidth="1"/>
    <col min="260" max="260" width="14" style="3" customWidth="1"/>
    <col min="261" max="261" width="17.28515625" style="3" customWidth="1"/>
    <col min="262" max="263" width="15" style="3" customWidth="1"/>
    <col min="264" max="264" width="12.140625" style="3" customWidth="1"/>
    <col min="265" max="265" width="15" style="3" customWidth="1"/>
    <col min="266" max="266" width="17.28515625" style="3" customWidth="1"/>
    <col min="267" max="504" width="9.140625" style="3"/>
    <col min="505" max="505" width="51.42578125" style="3" customWidth="1"/>
    <col min="506" max="506" width="17.28515625" style="3" customWidth="1"/>
    <col min="507" max="509" width="16.140625" style="3" customWidth="1"/>
    <col min="510" max="511" width="17" style="3" customWidth="1"/>
    <col min="512" max="512" width="14.5703125" style="3" customWidth="1"/>
    <col min="513" max="513" width="15.7109375" style="3" customWidth="1"/>
    <col min="514" max="514" width="16.85546875" style="3" customWidth="1"/>
    <col min="515" max="515" width="17.28515625" style="3" customWidth="1"/>
    <col min="516" max="516" width="14" style="3" customWidth="1"/>
    <col min="517" max="517" width="17.28515625" style="3" customWidth="1"/>
    <col min="518" max="519" width="15" style="3" customWidth="1"/>
    <col min="520" max="520" width="12.140625" style="3" customWidth="1"/>
    <col min="521" max="521" width="15" style="3" customWidth="1"/>
    <col min="522" max="522" width="17.28515625" style="3" customWidth="1"/>
    <col min="523" max="760" width="9.140625" style="3"/>
    <col min="761" max="761" width="51.42578125" style="3" customWidth="1"/>
    <col min="762" max="762" width="17.28515625" style="3" customWidth="1"/>
    <col min="763" max="765" width="16.140625" style="3" customWidth="1"/>
    <col min="766" max="767" width="17" style="3" customWidth="1"/>
    <col min="768" max="768" width="14.5703125" style="3" customWidth="1"/>
    <col min="769" max="769" width="15.7109375" style="3" customWidth="1"/>
    <col min="770" max="770" width="16.85546875" style="3" customWidth="1"/>
    <col min="771" max="771" width="17.28515625" style="3" customWidth="1"/>
    <col min="772" max="772" width="14" style="3" customWidth="1"/>
    <col min="773" max="773" width="17.28515625" style="3" customWidth="1"/>
    <col min="774" max="775" width="15" style="3" customWidth="1"/>
    <col min="776" max="776" width="12.140625" style="3" customWidth="1"/>
    <col min="777" max="777" width="15" style="3" customWidth="1"/>
    <col min="778" max="778" width="17.28515625" style="3" customWidth="1"/>
    <col min="779" max="1016" width="9.140625" style="3"/>
    <col min="1017" max="1017" width="51.42578125" style="3" customWidth="1"/>
    <col min="1018" max="1018" width="17.28515625" style="3" customWidth="1"/>
    <col min="1019" max="1021" width="16.140625" style="3" customWidth="1"/>
    <col min="1022" max="1023" width="17" style="3" customWidth="1"/>
    <col min="1024" max="1024" width="14.5703125" style="3" customWidth="1"/>
    <col min="1025" max="1025" width="15.7109375" style="3" customWidth="1"/>
    <col min="1026" max="1026" width="16.85546875" style="3" customWidth="1"/>
    <col min="1027" max="1027" width="17.28515625" style="3" customWidth="1"/>
    <col min="1028" max="1028" width="14" style="3" customWidth="1"/>
    <col min="1029" max="1029" width="17.28515625" style="3" customWidth="1"/>
    <col min="1030" max="1031" width="15" style="3" customWidth="1"/>
    <col min="1032" max="1032" width="12.140625" style="3" customWidth="1"/>
    <col min="1033" max="1033" width="15" style="3" customWidth="1"/>
    <col min="1034" max="1034" width="17.28515625" style="3" customWidth="1"/>
    <col min="1035" max="1272" width="9.140625" style="3"/>
    <col min="1273" max="1273" width="51.42578125" style="3" customWidth="1"/>
    <col min="1274" max="1274" width="17.28515625" style="3" customWidth="1"/>
    <col min="1275" max="1277" width="16.140625" style="3" customWidth="1"/>
    <col min="1278" max="1279" width="17" style="3" customWidth="1"/>
    <col min="1280" max="1280" width="14.5703125" style="3" customWidth="1"/>
    <col min="1281" max="1281" width="15.7109375" style="3" customWidth="1"/>
    <col min="1282" max="1282" width="16.85546875" style="3" customWidth="1"/>
    <col min="1283" max="1283" width="17.28515625" style="3" customWidth="1"/>
    <col min="1284" max="1284" width="14" style="3" customWidth="1"/>
    <col min="1285" max="1285" width="17.28515625" style="3" customWidth="1"/>
    <col min="1286" max="1287" width="15" style="3" customWidth="1"/>
    <col min="1288" max="1288" width="12.140625" style="3" customWidth="1"/>
    <col min="1289" max="1289" width="15" style="3" customWidth="1"/>
    <col min="1290" max="1290" width="17.28515625" style="3" customWidth="1"/>
    <col min="1291" max="1528" width="9.140625" style="3"/>
    <col min="1529" max="1529" width="51.42578125" style="3" customWidth="1"/>
    <col min="1530" max="1530" width="17.28515625" style="3" customWidth="1"/>
    <col min="1531" max="1533" width="16.140625" style="3" customWidth="1"/>
    <col min="1534" max="1535" width="17" style="3" customWidth="1"/>
    <col min="1536" max="1536" width="14.5703125" style="3" customWidth="1"/>
    <col min="1537" max="1537" width="15.7109375" style="3" customWidth="1"/>
    <col min="1538" max="1538" width="16.85546875" style="3" customWidth="1"/>
    <col min="1539" max="1539" width="17.28515625" style="3" customWidth="1"/>
    <col min="1540" max="1540" width="14" style="3" customWidth="1"/>
    <col min="1541" max="1541" width="17.28515625" style="3" customWidth="1"/>
    <col min="1542" max="1543" width="15" style="3" customWidth="1"/>
    <col min="1544" max="1544" width="12.140625" style="3" customWidth="1"/>
    <col min="1545" max="1545" width="15" style="3" customWidth="1"/>
    <col min="1546" max="1546" width="17.28515625" style="3" customWidth="1"/>
    <col min="1547" max="1784" width="9.140625" style="3"/>
    <col min="1785" max="1785" width="51.42578125" style="3" customWidth="1"/>
    <col min="1786" max="1786" width="17.28515625" style="3" customWidth="1"/>
    <col min="1787" max="1789" width="16.140625" style="3" customWidth="1"/>
    <col min="1790" max="1791" width="17" style="3" customWidth="1"/>
    <col min="1792" max="1792" width="14.5703125" style="3" customWidth="1"/>
    <col min="1793" max="1793" width="15.7109375" style="3" customWidth="1"/>
    <col min="1794" max="1794" width="16.85546875" style="3" customWidth="1"/>
    <col min="1795" max="1795" width="17.28515625" style="3" customWidth="1"/>
    <col min="1796" max="1796" width="14" style="3" customWidth="1"/>
    <col min="1797" max="1797" width="17.28515625" style="3" customWidth="1"/>
    <col min="1798" max="1799" width="15" style="3" customWidth="1"/>
    <col min="1800" max="1800" width="12.140625" style="3" customWidth="1"/>
    <col min="1801" max="1801" width="15" style="3" customWidth="1"/>
    <col min="1802" max="1802" width="17.28515625" style="3" customWidth="1"/>
    <col min="1803" max="2040" width="9.140625" style="3"/>
    <col min="2041" max="2041" width="51.42578125" style="3" customWidth="1"/>
    <col min="2042" max="2042" width="17.28515625" style="3" customWidth="1"/>
    <col min="2043" max="2045" width="16.140625" style="3" customWidth="1"/>
    <col min="2046" max="2047" width="17" style="3" customWidth="1"/>
    <col min="2048" max="2048" width="14.5703125" style="3" customWidth="1"/>
    <col min="2049" max="2049" width="15.7109375" style="3" customWidth="1"/>
    <col min="2050" max="2050" width="16.85546875" style="3" customWidth="1"/>
    <col min="2051" max="2051" width="17.28515625" style="3" customWidth="1"/>
    <col min="2052" max="2052" width="14" style="3" customWidth="1"/>
    <col min="2053" max="2053" width="17.28515625" style="3" customWidth="1"/>
    <col min="2054" max="2055" width="15" style="3" customWidth="1"/>
    <col min="2056" max="2056" width="12.140625" style="3" customWidth="1"/>
    <col min="2057" max="2057" width="15" style="3" customWidth="1"/>
    <col min="2058" max="2058" width="17.28515625" style="3" customWidth="1"/>
    <col min="2059" max="2296" width="9.140625" style="3"/>
    <col min="2297" max="2297" width="51.42578125" style="3" customWidth="1"/>
    <col min="2298" max="2298" width="17.28515625" style="3" customWidth="1"/>
    <col min="2299" max="2301" width="16.140625" style="3" customWidth="1"/>
    <col min="2302" max="2303" width="17" style="3" customWidth="1"/>
    <col min="2304" max="2304" width="14.5703125" style="3" customWidth="1"/>
    <col min="2305" max="2305" width="15.7109375" style="3" customWidth="1"/>
    <col min="2306" max="2306" width="16.85546875" style="3" customWidth="1"/>
    <col min="2307" max="2307" width="17.28515625" style="3" customWidth="1"/>
    <col min="2308" max="2308" width="14" style="3" customWidth="1"/>
    <col min="2309" max="2309" width="17.28515625" style="3" customWidth="1"/>
    <col min="2310" max="2311" width="15" style="3" customWidth="1"/>
    <col min="2312" max="2312" width="12.140625" style="3" customWidth="1"/>
    <col min="2313" max="2313" width="15" style="3" customWidth="1"/>
    <col min="2314" max="2314" width="17.28515625" style="3" customWidth="1"/>
    <col min="2315" max="2552" width="9.140625" style="3"/>
    <col min="2553" max="2553" width="51.42578125" style="3" customWidth="1"/>
    <col min="2554" max="2554" width="17.28515625" style="3" customWidth="1"/>
    <col min="2555" max="2557" width="16.140625" style="3" customWidth="1"/>
    <col min="2558" max="2559" width="17" style="3" customWidth="1"/>
    <col min="2560" max="2560" width="14.5703125" style="3" customWidth="1"/>
    <col min="2561" max="2561" width="15.7109375" style="3" customWidth="1"/>
    <col min="2562" max="2562" width="16.85546875" style="3" customWidth="1"/>
    <col min="2563" max="2563" width="17.28515625" style="3" customWidth="1"/>
    <col min="2564" max="2564" width="14" style="3" customWidth="1"/>
    <col min="2565" max="2565" width="17.28515625" style="3" customWidth="1"/>
    <col min="2566" max="2567" width="15" style="3" customWidth="1"/>
    <col min="2568" max="2568" width="12.140625" style="3" customWidth="1"/>
    <col min="2569" max="2569" width="15" style="3" customWidth="1"/>
    <col min="2570" max="2570" width="17.28515625" style="3" customWidth="1"/>
    <col min="2571" max="2808" width="9.140625" style="3"/>
    <col min="2809" max="2809" width="51.42578125" style="3" customWidth="1"/>
    <col min="2810" max="2810" width="17.28515625" style="3" customWidth="1"/>
    <col min="2811" max="2813" width="16.140625" style="3" customWidth="1"/>
    <col min="2814" max="2815" width="17" style="3" customWidth="1"/>
    <col min="2816" max="2816" width="14.5703125" style="3" customWidth="1"/>
    <col min="2817" max="2817" width="15.7109375" style="3" customWidth="1"/>
    <col min="2818" max="2818" width="16.85546875" style="3" customWidth="1"/>
    <col min="2819" max="2819" width="17.28515625" style="3" customWidth="1"/>
    <col min="2820" max="2820" width="14" style="3" customWidth="1"/>
    <col min="2821" max="2821" width="17.28515625" style="3" customWidth="1"/>
    <col min="2822" max="2823" width="15" style="3" customWidth="1"/>
    <col min="2824" max="2824" width="12.140625" style="3" customWidth="1"/>
    <col min="2825" max="2825" width="15" style="3" customWidth="1"/>
    <col min="2826" max="2826" width="17.28515625" style="3" customWidth="1"/>
    <col min="2827" max="3064" width="9.140625" style="3"/>
    <col min="3065" max="3065" width="51.42578125" style="3" customWidth="1"/>
    <col min="3066" max="3066" width="17.28515625" style="3" customWidth="1"/>
    <col min="3067" max="3069" width="16.140625" style="3" customWidth="1"/>
    <col min="3070" max="3071" width="17" style="3" customWidth="1"/>
    <col min="3072" max="3072" width="14.5703125" style="3" customWidth="1"/>
    <col min="3073" max="3073" width="15.7109375" style="3" customWidth="1"/>
    <col min="3074" max="3074" width="16.85546875" style="3" customWidth="1"/>
    <col min="3075" max="3075" width="17.28515625" style="3" customWidth="1"/>
    <col min="3076" max="3076" width="14" style="3" customWidth="1"/>
    <col min="3077" max="3077" width="17.28515625" style="3" customWidth="1"/>
    <col min="3078" max="3079" width="15" style="3" customWidth="1"/>
    <col min="3080" max="3080" width="12.140625" style="3" customWidth="1"/>
    <col min="3081" max="3081" width="15" style="3" customWidth="1"/>
    <col min="3082" max="3082" width="17.28515625" style="3" customWidth="1"/>
    <col min="3083" max="3320" width="9.140625" style="3"/>
    <col min="3321" max="3321" width="51.42578125" style="3" customWidth="1"/>
    <col min="3322" max="3322" width="17.28515625" style="3" customWidth="1"/>
    <col min="3323" max="3325" width="16.140625" style="3" customWidth="1"/>
    <col min="3326" max="3327" width="17" style="3" customWidth="1"/>
    <col min="3328" max="3328" width="14.5703125" style="3" customWidth="1"/>
    <col min="3329" max="3329" width="15.7109375" style="3" customWidth="1"/>
    <col min="3330" max="3330" width="16.85546875" style="3" customWidth="1"/>
    <col min="3331" max="3331" width="17.28515625" style="3" customWidth="1"/>
    <col min="3332" max="3332" width="14" style="3" customWidth="1"/>
    <col min="3333" max="3333" width="17.28515625" style="3" customWidth="1"/>
    <col min="3334" max="3335" width="15" style="3" customWidth="1"/>
    <col min="3336" max="3336" width="12.140625" style="3" customWidth="1"/>
    <col min="3337" max="3337" width="15" style="3" customWidth="1"/>
    <col min="3338" max="3338" width="17.28515625" style="3" customWidth="1"/>
    <col min="3339" max="3576" width="9.140625" style="3"/>
    <col min="3577" max="3577" width="51.42578125" style="3" customWidth="1"/>
    <col min="3578" max="3578" width="17.28515625" style="3" customWidth="1"/>
    <col min="3579" max="3581" width="16.140625" style="3" customWidth="1"/>
    <col min="3582" max="3583" width="17" style="3" customWidth="1"/>
    <col min="3584" max="3584" width="14.5703125" style="3" customWidth="1"/>
    <col min="3585" max="3585" width="15.7109375" style="3" customWidth="1"/>
    <col min="3586" max="3586" width="16.85546875" style="3" customWidth="1"/>
    <col min="3587" max="3587" width="17.28515625" style="3" customWidth="1"/>
    <col min="3588" max="3588" width="14" style="3" customWidth="1"/>
    <col min="3589" max="3589" width="17.28515625" style="3" customWidth="1"/>
    <col min="3590" max="3591" width="15" style="3" customWidth="1"/>
    <col min="3592" max="3592" width="12.140625" style="3" customWidth="1"/>
    <col min="3593" max="3593" width="15" style="3" customWidth="1"/>
    <col min="3594" max="3594" width="17.28515625" style="3" customWidth="1"/>
    <col min="3595" max="3832" width="9.140625" style="3"/>
    <col min="3833" max="3833" width="51.42578125" style="3" customWidth="1"/>
    <col min="3834" max="3834" width="17.28515625" style="3" customWidth="1"/>
    <col min="3835" max="3837" width="16.140625" style="3" customWidth="1"/>
    <col min="3838" max="3839" width="17" style="3" customWidth="1"/>
    <col min="3840" max="3840" width="14.5703125" style="3" customWidth="1"/>
    <col min="3841" max="3841" width="15.7109375" style="3" customWidth="1"/>
    <col min="3842" max="3842" width="16.85546875" style="3" customWidth="1"/>
    <col min="3843" max="3843" width="17.28515625" style="3" customWidth="1"/>
    <col min="3844" max="3844" width="14" style="3" customWidth="1"/>
    <col min="3845" max="3845" width="17.28515625" style="3" customWidth="1"/>
    <col min="3846" max="3847" width="15" style="3" customWidth="1"/>
    <col min="3848" max="3848" width="12.140625" style="3" customWidth="1"/>
    <col min="3849" max="3849" width="15" style="3" customWidth="1"/>
    <col min="3850" max="3850" width="17.28515625" style="3" customWidth="1"/>
    <col min="3851" max="4088" width="9.140625" style="3"/>
    <col min="4089" max="4089" width="51.42578125" style="3" customWidth="1"/>
    <col min="4090" max="4090" width="17.28515625" style="3" customWidth="1"/>
    <col min="4091" max="4093" width="16.140625" style="3" customWidth="1"/>
    <col min="4094" max="4095" width="17" style="3" customWidth="1"/>
    <col min="4096" max="4096" width="14.5703125" style="3" customWidth="1"/>
    <col min="4097" max="4097" width="15.7109375" style="3" customWidth="1"/>
    <col min="4098" max="4098" width="16.85546875" style="3" customWidth="1"/>
    <col min="4099" max="4099" width="17.28515625" style="3" customWidth="1"/>
    <col min="4100" max="4100" width="14" style="3" customWidth="1"/>
    <col min="4101" max="4101" width="17.28515625" style="3" customWidth="1"/>
    <col min="4102" max="4103" width="15" style="3" customWidth="1"/>
    <col min="4104" max="4104" width="12.140625" style="3" customWidth="1"/>
    <col min="4105" max="4105" width="15" style="3" customWidth="1"/>
    <col min="4106" max="4106" width="17.28515625" style="3" customWidth="1"/>
    <col min="4107" max="4344" width="9.140625" style="3"/>
    <col min="4345" max="4345" width="51.42578125" style="3" customWidth="1"/>
    <col min="4346" max="4346" width="17.28515625" style="3" customWidth="1"/>
    <col min="4347" max="4349" width="16.140625" style="3" customWidth="1"/>
    <col min="4350" max="4351" width="17" style="3" customWidth="1"/>
    <col min="4352" max="4352" width="14.5703125" style="3" customWidth="1"/>
    <col min="4353" max="4353" width="15.7109375" style="3" customWidth="1"/>
    <col min="4354" max="4354" width="16.85546875" style="3" customWidth="1"/>
    <col min="4355" max="4355" width="17.28515625" style="3" customWidth="1"/>
    <col min="4356" max="4356" width="14" style="3" customWidth="1"/>
    <col min="4357" max="4357" width="17.28515625" style="3" customWidth="1"/>
    <col min="4358" max="4359" width="15" style="3" customWidth="1"/>
    <col min="4360" max="4360" width="12.140625" style="3" customWidth="1"/>
    <col min="4361" max="4361" width="15" style="3" customWidth="1"/>
    <col min="4362" max="4362" width="17.28515625" style="3" customWidth="1"/>
    <col min="4363" max="4600" width="9.140625" style="3"/>
    <col min="4601" max="4601" width="51.42578125" style="3" customWidth="1"/>
    <col min="4602" max="4602" width="17.28515625" style="3" customWidth="1"/>
    <col min="4603" max="4605" width="16.140625" style="3" customWidth="1"/>
    <col min="4606" max="4607" width="17" style="3" customWidth="1"/>
    <col min="4608" max="4608" width="14.5703125" style="3" customWidth="1"/>
    <col min="4609" max="4609" width="15.7109375" style="3" customWidth="1"/>
    <col min="4610" max="4610" width="16.85546875" style="3" customWidth="1"/>
    <col min="4611" max="4611" width="17.28515625" style="3" customWidth="1"/>
    <col min="4612" max="4612" width="14" style="3" customWidth="1"/>
    <col min="4613" max="4613" width="17.28515625" style="3" customWidth="1"/>
    <col min="4614" max="4615" width="15" style="3" customWidth="1"/>
    <col min="4616" max="4616" width="12.140625" style="3" customWidth="1"/>
    <col min="4617" max="4617" width="15" style="3" customWidth="1"/>
    <col min="4618" max="4618" width="17.28515625" style="3" customWidth="1"/>
    <col min="4619" max="4856" width="9.140625" style="3"/>
    <col min="4857" max="4857" width="51.42578125" style="3" customWidth="1"/>
    <col min="4858" max="4858" width="17.28515625" style="3" customWidth="1"/>
    <col min="4859" max="4861" width="16.140625" style="3" customWidth="1"/>
    <col min="4862" max="4863" width="17" style="3" customWidth="1"/>
    <col min="4864" max="4864" width="14.5703125" style="3" customWidth="1"/>
    <col min="4865" max="4865" width="15.7109375" style="3" customWidth="1"/>
    <col min="4866" max="4866" width="16.85546875" style="3" customWidth="1"/>
    <col min="4867" max="4867" width="17.28515625" style="3" customWidth="1"/>
    <col min="4868" max="4868" width="14" style="3" customWidth="1"/>
    <col min="4869" max="4869" width="17.28515625" style="3" customWidth="1"/>
    <col min="4870" max="4871" width="15" style="3" customWidth="1"/>
    <col min="4872" max="4872" width="12.140625" style="3" customWidth="1"/>
    <col min="4873" max="4873" width="15" style="3" customWidth="1"/>
    <col min="4874" max="4874" width="17.28515625" style="3" customWidth="1"/>
    <col min="4875" max="5112" width="9.140625" style="3"/>
    <col min="5113" max="5113" width="51.42578125" style="3" customWidth="1"/>
    <col min="5114" max="5114" width="17.28515625" style="3" customWidth="1"/>
    <col min="5115" max="5117" width="16.140625" style="3" customWidth="1"/>
    <col min="5118" max="5119" width="17" style="3" customWidth="1"/>
    <col min="5120" max="5120" width="14.5703125" style="3" customWidth="1"/>
    <col min="5121" max="5121" width="15.7109375" style="3" customWidth="1"/>
    <col min="5122" max="5122" width="16.85546875" style="3" customWidth="1"/>
    <col min="5123" max="5123" width="17.28515625" style="3" customWidth="1"/>
    <col min="5124" max="5124" width="14" style="3" customWidth="1"/>
    <col min="5125" max="5125" width="17.28515625" style="3" customWidth="1"/>
    <col min="5126" max="5127" width="15" style="3" customWidth="1"/>
    <col min="5128" max="5128" width="12.140625" style="3" customWidth="1"/>
    <col min="5129" max="5129" width="15" style="3" customWidth="1"/>
    <col min="5130" max="5130" width="17.28515625" style="3" customWidth="1"/>
    <col min="5131" max="5368" width="9.140625" style="3"/>
    <col min="5369" max="5369" width="51.42578125" style="3" customWidth="1"/>
    <col min="5370" max="5370" width="17.28515625" style="3" customWidth="1"/>
    <col min="5371" max="5373" width="16.140625" style="3" customWidth="1"/>
    <col min="5374" max="5375" width="17" style="3" customWidth="1"/>
    <col min="5376" max="5376" width="14.5703125" style="3" customWidth="1"/>
    <col min="5377" max="5377" width="15.7109375" style="3" customWidth="1"/>
    <col min="5378" max="5378" width="16.85546875" style="3" customWidth="1"/>
    <col min="5379" max="5379" width="17.28515625" style="3" customWidth="1"/>
    <col min="5380" max="5380" width="14" style="3" customWidth="1"/>
    <col min="5381" max="5381" width="17.28515625" style="3" customWidth="1"/>
    <col min="5382" max="5383" width="15" style="3" customWidth="1"/>
    <col min="5384" max="5384" width="12.140625" style="3" customWidth="1"/>
    <col min="5385" max="5385" width="15" style="3" customWidth="1"/>
    <col min="5386" max="5386" width="17.28515625" style="3" customWidth="1"/>
    <col min="5387" max="5624" width="9.140625" style="3"/>
    <col min="5625" max="5625" width="51.42578125" style="3" customWidth="1"/>
    <col min="5626" max="5626" width="17.28515625" style="3" customWidth="1"/>
    <col min="5627" max="5629" width="16.140625" style="3" customWidth="1"/>
    <col min="5630" max="5631" width="17" style="3" customWidth="1"/>
    <col min="5632" max="5632" width="14.5703125" style="3" customWidth="1"/>
    <col min="5633" max="5633" width="15.7109375" style="3" customWidth="1"/>
    <col min="5634" max="5634" width="16.85546875" style="3" customWidth="1"/>
    <col min="5635" max="5635" width="17.28515625" style="3" customWidth="1"/>
    <col min="5636" max="5636" width="14" style="3" customWidth="1"/>
    <col min="5637" max="5637" width="17.28515625" style="3" customWidth="1"/>
    <col min="5638" max="5639" width="15" style="3" customWidth="1"/>
    <col min="5640" max="5640" width="12.140625" style="3" customWidth="1"/>
    <col min="5641" max="5641" width="15" style="3" customWidth="1"/>
    <col min="5642" max="5642" width="17.28515625" style="3" customWidth="1"/>
    <col min="5643" max="5880" width="9.140625" style="3"/>
    <col min="5881" max="5881" width="51.42578125" style="3" customWidth="1"/>
    <col min="5882" max="5882" width="17.28515625" style="3" customWidth="1"/>
    <col min="5883" max="5885" width="16.140625" style="3" customWidth="1"/>
    <col min="5886" max="5887" width="17" style="3" customWidth="1"/>
    <col min="5888" max="5888" width="14.5703125" style="3" customWidth="1"/>
    <col min="5889" max="5889" width="15.7109375" style="3" customWidth="1"/>
    <col min="5890" max="5890" width="16.85546875" style="3" customWidth="1"/>
    <col min="5891" max="5891" width="17.28515625" style="3" customWidth="1"/>
    <col min="5892" max="5892" width="14" style="3" customWidth="1"/>
    <col min="5893" max="5893" width="17.28515625" style="3" customWidth="1"/>
    <col min="5894" max="5895" width="15" style="3" customWidth="1"/>
    <col min="5896" max="5896" width="12.140625" style="3" customWidth="1"/>
    <col min="5897" max="5897" width="15" style="3" customWidth="1"/>
    <col min="5898" max="5898" width="17.28515625" style="3" customWidth="1"/>
    <col min="5899" max="6136" width="9.140625" style="3"/>
    <col min="6137" max="6137" width="51.42578125" style="3" customWidth="1"/>
    <col min="6138" max="6138" width="17.28515625" style="3" customWidth="1"/>
    <col min="6139" max="6141" width="16.140625" style="3" customWidth="1"/>
    <col min="6142" max="6143" width="17" style="3" customWidth="1"/>
    <col min="6144" max="6144" width="14.5703125" style="3" customWidth="1"/>
    <col min="6145" max="6145" width="15.7109375" style="3" customWidth="1"/>
    <col min="6146" max="6146" width="16.85546875" style="3" customWidth="1"/>
    <col min="6147" max="6147" width="17.28515625" style="3" customWidth="1"/>
    <col min="6148" max="6148" width="14" style="3" customWidth="1"/>
    <col min="6149" max="6149" width="17.28515625" style="3" customWidth="1"/>
    <col min="6150" max="6151" width="15" style="3" customWidth="1"/>
    <col min="6152" max="6152" width="12.140625" style="3" customWidth="1"/>
    <col min="6153" max="6153" width="15" style="3" customWidth="1"/>
    <col min="6154" max="6154" width="17.28515625" style="3" customWidth="1"/>
    <col min="6155" max="6392" width="9.140625" style="3"/>
    <col min="6393" max="6393" width="51.42578125" style="3" customWidth="1"/>
    <col min="6394" max="6394" width="17.28515625" style="3" customWidth="1"/>
    <col min="6395" max="6397" width="16.140625" style="3" customWidth="1"/>
    <col min="6398" max="6399" width="17" style="3" customWidth="1"/>
    <col min="6400" max="6400" width="14.5703125" style="3" customWidth="1"/>
    <col min="6401" max="6401" width="15.7109375" style="3" customWidth="1"/>
    <col min="6402" max="6402" width="16.85546875" style="3" customWidth="1"/>
    <col min="6403" max="6403" width="17.28515625" style="3" customWidth="1"/>
    <col min="6404" max="6404" width="14" style="3" customWidth="1"/>
    <col min="6405" max="6405" width="17.28515625" style="3" customWidth="1"/>
    <col min="6406" max="6407" width="15" style="3" customWidth="1"/>
    <col min="6408" max="6408" width="12.140625" style="3" customWidth="1"/>
    <col min="6409" max="6409" width="15" style="3" customWidth="1"/>
    <col min="6410" max="6410" width="17.28515625" style="3" customWidth="1"/>
    <col min="6411" max="6648" width="9.140625" style="3"/>
    <col min="6649" max="6649" width="51.42578125" style="3" customWidth="1"/>
    <col min="6650" max="6650" width="17.28515625" style="3" customWidth="1"/>
    <col min="6651" max="6653" width="16.140625" style="3" customWidth="1"/>
    <col min="6654" max="6655" width="17" style="3" customWidth="1"/>
    <col min="6656" max="6656" width="14.5703125" style="3" customWidth="1"/>
    <col min="6657" max="6657" width="15.7109375" style="3" customWidth="1"/>
    <col min="6658" max="6658" width="16.85546875" style="3" customWidth="1"/>
    <col min="6659" max="6659" width="17.28515625" style="3" customWidth="1"/>
    <col min="6660" max="6660" width="14" style="3" customWidth="1"/>
    <col min="6661" max="6661" width="17.28515625" style="3" customWidth="1"/>
    <col min="6662" max="6663" width="15" style="3" customWidth="1"/>
    <col min="6664" max="6664" width="12.140625" style="3" customWidth="1"/>
    <col min="6665" max="6665" width="15" style="3" customWidth="1"/>
    <col min="6666" max="6666" width="17.28515625" style="3" customWidth="1"/>
    <col min="6667" max="6904" width="9.140625" style="3"/>
    <col min="6905" max="6905" width="51.42578125" style="3" customWidth="1"/>
    <col min="6906" max="6906" width="17.28515625" style="3" customWidth="1"/>
    <col min="6907" max="6909" width="16.140625" style="3" customWidth="1"/>
    <col min="6910" max="6911" width="17" style="3" customWidth="1"/>
    <col min="6912" max="6912" width="14.5703125" style="3" customWidth="1"/>
    <col min="6913" max="6913" width="15.7109375" style="3" customWidth="1"/>
    <col min="6914" max="6914" width="16.85546875" style="3" customWidth="1"/>
    <col min="6915" max="6915" width="17.28515625" style="3" customWidth="1"/>
    <col min="6916" max="6916" width="14" style="3" customWidth="1"/>
    <col min="6917" max="6917" width="17.28515625" style="3" customWidth="1"/>
    <col min="6918" max="6919" width="15" style="3" customWidth="1"/>
    <col min="6920" max="6920" width="12.140625" style="3" customWidth="1"/>
    <col min="6921" max="6921" width="15" style="3" customWidth="1"/>
    <col min="6922" max="6922" width="17.28515625" style="3" customWidth="1"/>
    <col min="6923" max="7160" width="9.140625" style="3"/>
    <col min="7161" max="7161" width="51.42578125" style="3" customWidth="1"/>
    <col min="7162" max="7162" width="17.28515625" style="3" customWidth="1"/>
    <col min="7163" max="7165" width="16.140625" style="3" customWidth="1"/>
    <col min="7166" max="7167" width="17" style="3" customWidth="1"/>
    <col min="7168" max="7168" width="14.5703125" style="3" customWidth="1"/>
    <col min="7169" max="7169" width="15.7109375" style="3" customWidth="1"/>
    <col min="7170" max="7170" width="16.85546875" style="3" customWidth="1"/>
    <col min="7171" max="7171" width="17.28515625" style="3" customWidth="1"/>
    <col min="7172" max="7172" width="14" style="3" customWidth="1"/>
    <col min="7173" max="7173" width="17.28515625" style="3" customWidth="1"/>
    <col min="7174" max="7175" width="15" style="3" customWidth="1"/>
    <col min="7176" max="7176" width="12.140625" style="3" customWidth="1"/>
    <col min="7177" max="7177" width="15" style="3" customWidth="1"/>
    <col min="7178" max="7178" width="17.28515625" style="3" customWidth="1"/>
    <col min="7179" max="7416" width="9.140625" style="3"/>
    <col min="7417" max="7417" width="51.42578125" style="3" customWidth="1"/>
    <col min="7418" max="7418" width="17.28515625" style="3" customWidth="1"/>
    <col min="7419" max="7421" width="16.140625" style="3" customWidth="1"/>
    <col min="7422" max="7423" width="17" style="3" customWidth="1"/>
    <col min="7424" max="7424" width="14.5703125" style="3" customWidth="1"/>
    <col min="7425" max="7425" width="15.7109375" style="3" customWidth="1"/>
    <col min="7426" max="7426" width="16.85546875" style="3" customWidth="1"/>
    <col min="7427" max="7427" width="17.28515625" style="3" customWidth="1"/>
    <col min="7428" max="7428" width="14" style="3" customWidth="1"/>
    <col min="7429" max="7429" width="17.28515625" style="3" customWidth="1"/>
    <col min="7430" max="7431" width="15" style="3" customWidth="1"/>
    <col min="7432" max="7432" width="12.140625" style="3" customWidth="1"/>
    <col min="7433" max="7433" width="15" style="3" customWidth="1"/>
    <col min="7434" max="7434" width="17.28515625" style="3" customWidth="1"/>
    <col min="7435" max="7672" width="9.140625" style="3"/>
    <col min="7673" max="7673" width="51.42578125" style="3" customWidth="1"/>
    <col min="7674" max="7674" width="17.28515625" style="3" customWidth="1"/>
    <col min="7675" max="7677" width="16.140625" style="3" customWidth="1"/>
    <col min="7678" max="7679" width="17" style="3" customWidth="1"/>
    <col min="7680" max="7680" width="14.5703125" style="3" customWidth="1"/>
    <col min="7681" max="7681" width="15.7109375" style="3" customWidth="1"/>
    <col min="7682" max="7682" width="16.85546875" style="3" customWidth="1"/>
    <col min="7683" max="7683" width="17.28515625" style="3" customWidth="1"/>
    <col min="7684" max="7684" width="14" style="3" customWidth="1"/>
    <col min="7685" max="7685" width="17.28515625" style="3" customWidth="1"/>
    <col min="7686" max="7687" width="15" style="3" customWidth="1"/>
    <col min="7688" max="7688" width="12.140625" style="3" customWidth="1"/>
    <col min="7689" max="7689" width="15" style="3" customWidth="1"/>
    <col min="7690" max="7690" width="17.28515625" style="3" customWidth="1"/>
    <col min="7691" max="7928" width="9.140625" style="3"/>
    <col min="7929" max="7929" width="51.42578125" style="3" customWidth="1"/>
    <col min="7930" max="7930" width="17.28515625" style="3" customWidth="1"/>
    <col min="7931" max="7933" width="16.140625" style="3" customWidth="1"/>
    <col min="7934" max="7935" width="17" style="3" customWidth="1"/>
    <col min="7936" max="7936" width="14.5703125" style="3" customWidth="1"/>
    <col min="7937" max="7937" width="15.7109375" style="3" customWidth="1"/>
    <col min="7938" max="7938" width="16.85546875" style="3" customWidth="1"/>
    <col min="7939" max="7939" width="17.28515625" style="3" customWidth="1"/>
    <col min="7940" max="7940" width="14" style="3" customWidth="1"/>
    <col min="7941" max="7941" width="17.28515625" style="3" customWidth="1"/>
    <col min="7942" max="7943" width="15" style="3" customWidth="1"/>
    <col min="7944" max="7944" width="12.140625" style="3" customWidth="1"/>
    <col min="7945" max="7945" width="15" style="3" customWidth="1"/>
    <col min="7946" max="7946" width="17.28515625" style="3" customWidth="1"/>
    <col min="7947" max="8184" width="9.140625" style="3"/>
    <col min="8185" max="8185" width="51.42578125" style="3" customWidth="1"/>
    <col min="8186" max="8186" width="17.28515625" style="3" customWidth="1"/>
    <col min="8187" max="8189" width="16.140625" style="3" customWidth="1"/>
    <col min="8190" max="8191" width="17" style="3" customWidth="1"/>
    <col min="8192" max="8192" width="14.5703125" style="3" customWidth="1"/>
    <col min="8193" max="8193" width="15.7109375" style="3" customWidth="1"/>
    <col min="8194" max="8194" width="16.85546875" style="3" customWidth="1"/>
    <col min="8195" max="8195" width="17.28515625" style="3" customWidth="1"/>
    <col min="8196" max="8196" width="14" style="3" customWidth="1"/>
    <col min="8197" max="8197" width="17.28515625" style="3" customWidth="1"/>
    <col min="8198" max="8199" width="15" style="3" customWidth="1"/>
    <col min="8200" max="8200" width="12.140625" style="3" customWidth="1"/>
    <col min="8201" max="8201" width="15" style="3" customWidth="1"/>
    <col min="8202" max="8202" width="17.28515625" style="3" customWidth="1"/>
    <col min="8203" max="8440" width="9.140625" style="3"/>
    <col min="8441" max="8441" width="51.42578125" style="3" customWidth="1"/>
    <col min="8442" max="8442" width="17.28515625" style="3" customWidth="1"/>
    <col min="8443" max="8445" width="16.140625" style="3" customWidth="1"/>
    <col min="8446" max="8447" width="17" style="3" customWidth="1"/>
    <col min="8448" max="8448" width="14.5703125" style="3" customWidth="1"/>
    <col min="8449" max="8449" width="15.7109375" style="3" customWidth="1"/>
    <col min="8450" max="8450" width="16.85546875" style="3" customWidth="1"/>
    <col min="8451" max="8451" width="17.28515625" style="3" customWidth="1"/>
    <col min="8452" max="8452" width="14" style="3" customWidth="1"/>
    <col min="8453" max="8453" width="17.28515625" style="3" customWidth="1"/>
    <col min="8454" max="8455" width="15" style="3" customWidth="1"/>
    <col min="8456" max="8456" width="12.140625" style="3" customWidth="1"/>
    <col min="8457" max="8457" width="15" style="3" customWidth="1"/>
    <col min="8458" max="8458" width="17.28515625" style="3" customWidth="1"/>
    <col min="8459" max="8696" width="9.140625" style="3"/>
    <col min="8697" max="8697" width="51.42578125" style="3" customWidth="1"/>
    <col min="8698" max="8698" width="17.28515625" style="3" customWidth="1"/>
    <col min="8699" max="8701" width="16.140625" style="3" customWidth="1"/>
    <col min="8702" max="8703" width="17" style="3" customWidth="1"/>
    <col min="8704" max="8704" width="14.5703125" style="3" customWidth="1"/>
    <col min="8705" max="8705" width="15.7109375" style="3" customWidth="1"/>
    <col min="8706" max="8706" width="16.85546875" style="3" customWidth="1"/>
    <col min="8707" max="8707" width="17.28515625" style="3" customWidth="1"/>
    <col min="8708" max="8708" width="14" style="3" customWidth="1"/>
    <col min="8709" max="8709" width="17.28515625" style="3" customWidth="1"/>
    <col min="8710" max="8711" width="15" style="3" customWidth="1"/>
    <col min="8712" max="8712" width="12.140625" style="3" customWidth="1"/>
    <col min="8713" max="8713" width="15" style="3" customWidth="1"/>
    <col min="8714" max="8714" width="17.28515625" style="3" customWidth="1"/>
    <col min="8715" max="8952" width="9.140625" style="3"/>
    <col min="8953" max="8953" width="51.42578125" style="3" customWidth="1"/>
    <col min="8954" max="8954" width="17.28515625" style="3" customWidth="1"/>
    <col min="8955" max="8957" width="16.140625" style="3" customWidth="1"/>
    <col min="8958" max="8959" width="17" style="3" customWidth="1"/>
    <col min="8960" max="8960" width="14.5703125" style="3" customWidth="1"/>
    <col min="8961" max="8961" width="15.7109375" style="3" customWidth="1"/>
    <col min="8962" max="8962" width="16.85546875" style="3" customWidth="1"/>
    <col min="8963" max="8963" width="17.28515625" style="3" customWidth="1"/>
    <col min="8964" max="8964" width="14" style="3" customWidth="1"/>
    <col min="8965" max="8965" width="17.28515625" style="3" customWidth="1"/>
    <col min="8966" max="8967" width="15" style="3" customWidth="1"/>
    <col min="8968" max="8968" width="12.140625" style="3" customWidth="1"/>
    <col min="8969" max="8969" width="15" style="3" customWidth="1"/>
    <col min="8970" max="8970" width="17.28515625" style="3" customWidth="1"/>
    <col min="8971" max="9208" width="9.140625" style="3"/>
    <col min="9209" max="9209" width="51.42578125" style="3" customWidth="1"/>
    <col min="9210" max="9210" width="17.28515625" style="3" customWidth="1"/>
    <col min="9211" max="9213" width="16.140625" style="3" customWidth="1"/>
    <col min="9214" max="9215" width="17" style="3" customWidth="1"/>
    <col min="9216" max="9216" width="14.5703125" style="3" customWidth="1"/>
    <col min="9217" max="9217" width="15.7109375" style="3" customWidth="1"/>
    <col min="9218" max="9218" width="16.85546875" style="3" customWidth="1"/>
    <col min="9219" max="9219" width="17.28515625" style="3" customWidth="1"/>
    <col min="9220" max="9220" width="14" style="3" customWidth="1"/>
    <col min="9221" max="9221" width="17.28515625" style="3" customWidth="1"/>
    <col min="9222" max="9223" width="15" style="3" customWidth="1"/>
    <col min="9224" max="9224" width="12.140625" style="3" customWidth="1"/>
    <col min="9225" max="9225" width="15" style="3" customWidth="1"/>
    <col min="9226" max="9226" width="17.28515625" style="3" customWidth="1"/>
    <col min="9227" max="9464" width="9.140625" style="3"/>
    <col min="9465" max="9465" width="51.42578125" style="3" customWidth="1"/>
    <col min="9466" max="9466" width="17.28515625" style="3" customWidth="1"/>
    <col min="9467" max="9469" width="16.140625" style="3" customWidth="1"/>
    <col min="9470" max="9471" width="17" style="3" customWidth="1"/>
    <col min="9472" max="9472" width="14.5703125" style="3" customWidth="1"/>
    <col min="9473" max="9473" width="15.7109375" style="3" customWidth="1"/>
    <col min="9474" max="9474" width="16.85546875" style="3" customWidth="1"/>
    <col min="9475" max="9475" width="17.28515625" style="3" customWidth="1"/>
    <col min="9476" max="9476" width="14" style="3" customWidth="1"/>
    <col min="9477" max="9477" width="17.28515625" style="3" customWidth="1"/>
    <col min="9478" max="9479" width="15" style="3" customWidth="1"/>
    <col min="9480" max="9480" width="12.140625" style="3" customWidth="1"/>
    <col min="9481" max="9481" width="15" style="3" customWidth="1"/>
    <col min="9482" max="9482" width="17.28515625" style="3" customWidth="1"/>
    <col min="9483" max="9720" width="9.140625" style="3"/>
    <col min="9721" max="9721" width="51.42578125" style="3" customWidth="1"/>
    <col min="9722" max="9722" width="17.28515625" style="3" customWidth="1"/>
    <col min="9723" max="9725" width="16.140625" style="3" customWidth="1"/>
    <col min="9726" max="9727" width="17" style="3" customWidth="1"/>
    <col min="9728" max="9728" width="14.5703125" style="3" customWidth="1"/>
    <col min="9729" max="9729" width="15.7109375" style="3" customWidth="1"/>
    <col min="9730" max="9730" width="16.85546875" style="3" customWidth="1"/>
    <col min="9731" max="9731" width="17.28515625" style="3" customWidth="1"/>
    <col min="9732" max="9732" width="14" style="3" customWidth="1"/>
    <col min="9733" max="9733" width="17.28515625" style="3" customWidth="1"/>
    <col min="9734" max="9735" width="15" style="3" customWidth="1"/>
    <col min="9736" max="9736" width="12.140625" style="3" customWidth="1"/>
    <col min="9737" max="9737" width="15" style="3" customWidth="1"/>
    <col min="9738" max="9738" width="17.28515625" style="3" customWidth="1"/>
    <col min="9739" max="9976" width="9.140625" style="3"/>
    <col min="9977" max="9977" width="51.42578125" style="3" customWidth="1"/>
    <col min="9978" max="9978" width="17.28515625" style="3" customWidth="1"/>
    <col min="9979" max="9981" width="16.140625" style="3" customWidth="1"/>
    <col min="9982" max="9983" width="17" style="3" customWidth="1"/>
    <col min="9984" max="9984" width="14.5703125" style="3" customWidth="1"/>
    <col min="9985" max="9985" width="15.7109375" style="3" customWidth="1"/>
    <col min="9986" max="9986" width="16.85546875" style="3" customWidth="1"/>
    <col min="9987" max="9987" width="17.28515625" style="3" customWidth="1"/>
    <col min="9988" max="9988" width="14" style="3" customWidth="1"/>
    <col min="9989" max="9989" width="17.28515625" style="3" customWidth="1"/>
    <col min="9990" max="9991" width="15" style="3" customWidth="1"/>
    <col min="9992" max="9992" width="12.140625" style="3" customWidth="1"/>
    <col min="9993" max="9993" width="15" style="3" customWidth="1"/>
    <col min="9994" max="9994" width="17.28515625" style="3" customWidth="1"/>
    <col min="9995" max="10232" width="9.140625" style="3"/>
    <col min="10233" max="10233" width="51.42578125" style="3" customWidth="1"/>
    <col min="10234" max="10234" width="17.28515625" style="3" customWidth="1"/>
    <col min="10235" max="10237" width="16.140625" style="3" customWidth="1"/>
    <col min="10238" max="10239" width="17" style="3" customWidth="1"/>
    <col min="10240" max="10240" width="14.5703125" style="3" customWidth="1"/>
    <col min="10241" max="10241" width="15.7109375" style="3" customWidth="1"/>
    <col min="10242" max="10242" width="16.85546875" style="3" customWidth="1"/>
    <col min="10243" max="10243" width="17.28515625" style="3" customWidth="1"/>
    <col min="10244" max="10244" width="14" style="3" customWidth="1"/>
    <col min="10245" max="10245" width="17.28515625" style="3" customWidth="1"/>
    <col min="10246" max="10247" width="15" style="3" customWidth="1"/>
    <col min="10248" max="10248" width="12.140625" style="3" customWidth="1"/>
    <col min="10249" max="10249" width="15" style="3" customWidth="1"/>
    <col min="10250" max="10250" width="17.28515625" style="3" customWidth="1"/>
    <col min="10251" max="10488" width="9.140625" style="3"/>
    <col min="10489" max="10489" width="51.42578125" style="3" customWidth="1"/>
    <col min="10490" max="10490" width="17.28515625" style="3" customWidth="1"/>
    <col min="10491" max="10493" width="16.140625" style="3" customWidth="1"/>
    <col min="10494" max="10495" width="17" style="3" customWidth="1"/>
    <col min="10496" max="10496" width="14.5703125" style="3" customWidth="1"/>
    <col min="10497" max="10497" width="15.7109375" style="3" customWidth="1"/>
    <col min="10498" max="10498" width="16.85546875" style="3" customWidth="1"/>
    <col min="10499" max="10499" width="17.28515625" style="3" customWidth="1"/>
    <col min="10500" max="10500" width="14" style="3" customWidth="1"/>
    <col min="10501" max="10501" width="17.28515625" style="3" customWidth="1"/>
    <col min="10502" max="10503" width="15" style="3" customWidth="1"/>
    <col min="10504" max="10504" width="12.140625" style="3" customWidth="1"/>
    <col min="10505" max="10505" width="15" style="3" customWidth="1"/>
    <col min="10506" max="10506" width="17.28515625" style="3" customWidth="1"/>
    <col min="10507" max="10744" width="9.140625" style="3"/>
    <col min="10745" max="10745" width="51.42578125" style="3" customWidth="1"/>
    <col min="10746" max="10746" width="17.28515625" style="3" customWidth="1"/>
    <col min="10747" max="10749" width="16.140625" style="3" customWidth="1"/>
    <col min="10750" max="10751" width="17" style="3" customWidth="1"/>
    <col min="10752" max="10752" width="14.5703125" style="3" customWidth="1"/>
    <col min="10753" max="10753" width="15.7109375" style="3" customWidth="1"/>
    <col min="10754" max="10754" width="16.85546875" style="3" customWidth="1"/>
    <col min="10755" max="10755" width="17.28515625" style="3" customWidth="1"/>
    <col min="10756" max="10756" width="14" style="3" customWidth="1"/>
    <col min="10757" max="10757" width="17.28515625" style="3" customWidth="1"/>
    <col min="10758" max="10759" width="15" style="3" customWidth="1"/>
    <col min="10760" max="10760" width="12.140625" style="3" customWidth="1"/>
    <col min="10761" max="10761" width="15" style="3" customWidth="1"/>
    <col min="10762" max="10762" width="17.28515625" style="3" customWidth="1"/>
    <col min="10763" max="11000" width="9.140625" style="3"/>
    <col min="11001" max="11001" width="51.42578125" style="3" customWidth="1"/>
    <col min="11002" max="11002" width="17.28515625" style="3" customWidth="1"/>
    <col min="11003" max="11005" width="16.140625" style="3" customWidth="1"/>
    <col min="11006" max="11007" width="17" style="3" customWidth="1"/>
    <col min="11008" max="11008" width="14.5703125" style="3" customWidth="1"/>
    <col min="11009" max="11009" width="15.7109375" style="3" customWidth="1"/>
    <col min="11010" max="11010" width="16.85546875" style="3" customWidth="1"/>
    <col min="11011" max="11011" width="17.28515625" style="3" customWidth="1"/>
    <col min="11012" max="11012" width="14" style="3" customWidth="1"/>
    <col min="11013" max="11013" width="17.28515625" style="3" customWidth="1"/>
    <col min="11014" max="11015" width="15" style="3" customWidth="1"/>
    <col min="11016" max="11016" width="12.140625" style="3" customWidth="1"/>
    <col min="11017" max="11017" width="15" style="3" customWidth="1"/>
    <col min="11018" max="11018" width="17.28515625" style="3" customWidth="1"/>
    <col min="11019" max="11256" width="9.140625" style="3"/>
    <col min="11257" max="11257" width="51.42578125" style="3" customWidth="1"/>
    <col min="11258" max="11258" width="17.28515625" style="3" customWidth="1"/>
    <col min="11259" max="11261" width="16.140625" style="3" customWidth="1"/>
    <col min="11262" max="11263" width="17" style="3" customWidth="1"/>
    <col min="11264" max="11264" width="14.5703125" style="3" customWidth="1"/>
    <col min="11265" max="11265" width="15.7109375" style="3" customWidth="1"/>
    <col min="11266" max="11266" width="16.85546875" style="3" customWidth="1"/>
    <col min="11267" max="11267" width="17.28515625" style="3" customWidth="1"/>
    <col min="11268" max="11268" width="14" style="3" customWidth="1"/>
    <col min="11269" max="11269" width="17.28515625" style="3" customWidth="1"/>
    <col min="11270" max="11271" width="15" style="3" customWidth="1"/>
    <col min="11272" max="11272" width="12.140625" style="3" customWidth="1"/>
    <col min="11273" max="11273" width="15" style="3" customWidth="1"/>
    <col min="11274" max="11274" width="17.28515625" style="3" customWidth="1"/>
    <col min="11275" max="11512" width="9.140625" style="3"/>
    <col min="11513" max="11513" width="51.42578125" style="3" customWidth="1"/>
    <col min="11514" max="11514" width="17.28515625" style="3" customWidth="1"/>
    <col min="11515" max="11517" width="16.140625" style="3" customWidth="1"/>
    <col min="11518" max="11519" width="17" style="3" customWidth="1"/>
    <col min="11520" max="11520" width="14.5703125" style="3" customWidth="1"/>
    <col min="11521" max="11521" width="15.7109375" style="3" customWidth="1"/>
    <col min="11522" max="11522" width="16.85546875" style="3" customWidth="1"/>
    <col min="11523" max="11523" width="17.28515625" style="3" customWidth="1"/>
    <col min="11524" max="11524" width="14" style="3" customWidth="1"/>
    <col min="11525" max="11525" width="17.28515625" style="3" customWidth="1"/>
    <col min="11526" max="11527" width="15" style="3" customWidth="1"/>
    <col min="11528" max="11528" width="12.140625" style="3" customWidth="1"/>
    <col min="11529" max="11529" width="15" style="3" customWidth="1"/>
    <col min="11530" max="11530" width="17.28515625" style="3" customWidth="1"/>
    <col min="11531" max="11768" width="9.140625" style="3"/>
    <col min="11769" max="11769" width="51.42578125" style="3" customWidth="1"/>
    <col min="11770" max="11770" width="17.28515625" style="3" customWidth="1"/>
    <col min="11771" max="11773" width="16.140625" style="3" customWidth="1"/>
    <col min="11774" max="11775" width="17" style="3" customWidth="1"/>
    <col min="11776" max="11776" width="14.5703125" style="3" customWidth="1"/>
    <col min="11777" max="11777" width="15.7109375" style="3" customWidth="1"/>
    <col min="11778" max="11778" width="16.85546875" style="3" customWidth="1"/>
    <col min="11779" max="11779" width="17.28515625" style="3" customWidth="1"/>
    <col min="11780" max="11780" width="14" style="3" customWidth="1"/>
    <col min="11781" max="11781" width="17.28515625" style="3" customWidth="1"/>
    <col min="11782" max="11783" width="15" style="3" customWidth="1"/>
    <col min="11784" max="11784" width="12.140625" style="3" customWidth="1"/>
    <col min="11785" max="11785" width="15" style="3" customWidth="1"/>
    <col min="11786" max="11786" width="17.28515625" style="3" customWidth="1"/>
    <col min="11787" max="12024" width="9.140625" style="3"/>
    <col min="12025" max="12025" width="51.42578125" style="3" customWidth="1"/>
    <col min="12026" max="12026" width="17.28515625" style="3" customWidth="1"/>
    <col min="12027" max="12029" width="16.140625" style="3" customWidth="1"/>
    <col min="12030" max="12031" width="17" style="3" customWidth="1"/>
    <col min="12032" max="12032" width="14.5703125" style="3" customWidth="1"/>
    <col min="12033" max="12033" width="15.7109375" style="3" customWidth="1"/>
    <col min="12034" max="12034" width="16.85546875" style="3" customWidth="1"/>
    <col min="12035" max="12035" width="17.28515625" style="3" customWidth="1"/>
    <col min="12036" max="12036" width="14" style="3" customWidth="1"/>
    <col min="12037" max="12037" width="17.28515625" style="3" customWidth="1"/>
    <col min="12038" max="12039" width="15" style="3" customWidth="1"/>
    <col min="12040" max="12040" width="12.140625" style="3" customWidth="1"/>
    <col min="12041" max="12041" width="15" style="3" customWidth="1"/>
    <col min="12042" max="12042" width="17.28515625" style="3" customWidth="1"/>
    <col min="12043" max="12280" width="9.140625" style="3"/>
    <col min="12281" max="12281" width="51.42578125" style="3" customWidth="1"/>
    <col min="12282" max="12282" width="17.28515625" style="3" customWidth="1"/>
    <col min="12283" max="12285" width="16.140625" style="3" customWidth="1"/>
    <col min="12286" max="12287" width="17" style="3" customWidth="1"/>
    <col min="12288" max="12288" width="14.5703125" style="3" customWidth="1"/>
    <col min="12289" max="12289" width="15.7109375" style="3" customWidth="1"/>
    <col min="12290" max="12290" width="16.85546875" style="3" customWidth="1"/>
    <col min="12291" max="12291" width="17.28515625" style="3" customWidth="1"/>
    <col min="12292" max="12292" width="14" style="3" customWidth="1"/>
    <col min="12293" max="12293" width="17.28515625" style="3" customWidth="1"/>
    <col min="12294" max="12295" width="15" style="3" customWidth="1"/>
    <col min="12296" max="12296" width="12.140625" style="3" customWidth="1"/>
    <col min="12297" max="12297" width="15" style="3" customWidth="1"/>
    <col min="12298" max="12298" width="17.28515625" style="3" customWidth="1"/>
    <col min="12299" max="12536" width="9.140625" style="3"/>
    <col min="12537" max="12537" width="51.42578125" style="3" customWidth="1"/>
    <col min="12538" max="12538" width="17.28515625" style="3" customWidth="1"/>
    <col min="12539" max="12541" width="16.140625" style="3" customWidth="1"/>
    <col min="12542" max="12543" width="17" style="3" customWidth="1"/>
    <col min="12544" max="12544" width="14.5703125" style="3" customWidth="1"/>
    <col min="12545" max="12545" width="15.7109375" style="3" customWidth="1"/>
    <col min="12546" max="12546" width="16.85546875" style="3" customWidth="1"/>
    <col min="12547" max="12547" width="17.28515625" style="3" customWidth="1"/>
    <col min="12548" max="12548" width="14" style="3" customWidth="1"/>
    <col min="12549" max="12549" width="17.28515625" style="3" customWidth="1"/>
    <col min="12550" max="12551" width="15" style="3" customWidth="1"/>
    <col min="12552" max="12552" width="12.140625" style="3" customWidth="1"/>
    <col min="12553" max="12553" width="15" style="3" customWidth="1"/>
    <col min="12554" max="12554" width="17.28515625" style="3" customWidth="1"/>
    <col min="12555" max="12792" width="9.140625" style="3"/>
    <col min="12793" max="12793" width="51.42578125" style="3" customWidth="1"/>
    <col min="12794" max="12794" width="17.28515625" style="3" customWidth="1"/>
    <col min="12795" max="12797" width="16.140625" style="3" customWidth="1"/>
    <col min="12798" max="12799" width="17" style="3" customWidth="1"/>
    <col min="12800" max="12800" width="14.5703125" style="3" customWidth="1"/>
    <col min="12801" max="12801" width="15.7109375" style="3" customWidth="1"/>
    <col min="12802" max="12802" width="16.85546875" style="3" customWidth="1"/>
    <col min="12803" max="12803" width="17.28515625" style="3" customWidth="1"/>
    <col min="12804" max="12804" width="14" style="3" customWidth="1"/>
    <col min="12805" max="12805" width="17.28515625" style="3" customWidth="1"/>
    <col min="12806" max="12807" width="15" style="3" customWidth="1"/>
    <col min="12808" max="12808" width="12.140625" style="3" customWidth="1"/>
    <col min="12809" max="12809" width="15" style="3" customWidth="1"/>
    <col min="12810" max="12810" width="17.28515625" style="3" customWidth="1"/>
    <col min="12811" max="13048" width="9.140625" style="3"/>
    <col min="13049" max="13049" width="51.42578125" style="3" customWidth="1"/>
    <col min="13050" max="13050" width="17.28515625" style="3" customWidth="1"/>
    <col min="13051" max="13053" width="16.140625" style="3" customWidth="1"/>
    <col min="13054" max="13055" width="17" style="3" customWidth="1"/>
    <col min="13056" max="13056" width="14.5703125" style="3" customWidth="1"/>
    <col min="13057" max="13057" width="15.7109375" style="3" customWidth="1"/>
    <col min="13058" max="13058" width="16.85546875" style="3" customWidth="1"/>
    <col min="13059" max="13059" width="17.28515625" style="3" customWidth="1"/>
    <col min="13060" max="13060" width="14" style="3" customWidth="1"/>
    <col min="13061" max="13061" width="17.28515625" style="3" customWidth="1"/>
    <col min="13062" max="13063" width="15" style="3" customWidth="1"/>
    <col min="13064" max="13064" width="12.140625" style="3" customWidth="1"/>
    <col min="13065" max="13065" width="15" style="3" customWidth="1"/>
    <col min="13066" max="13066" width="17.28515625" style="3" customWidth="1"/>
    <col min="13067" max="13304" width="9.140625" style="3"/>
    <col min="13305" max="13305" width="51.42578125" style="3" customWidth="1"/>
    <col min="13306" max="13306" width="17.28515625" style="3" customWidth="1"/>
    <col min="13307" max="13309" width="16.140625" style="3" customWidth="1"/>
    <col min="13310" max="13311" width="17" style="3" customWidth="1"/>
    <col min="13312" max="13312" width="14.5703125" style="3" customWidth="1"/>
    <col min="13313" max="13313" width="15.7109375" style="3" customWidth="1"/>
    <col min="13314" max="13314" width="16.85546875" style="3" customWidth="1"/>
    <col min="13315" max="13315" width="17.28515625" style="3" customWidth="1"/>
    <col min="13316" max="13316" width="14" style="3" customWidth="1"/>
    <col min="13317" max="13317" width="17.28515625" style="3" customWidth="1"/>
    <col min="13318" max="13319" width="15" style="3" customWidth="1"/>
    <col min="13320" max="13320" width="12.140625" style="3" customWidth="1"/>
    <col min="13321" max="13321" width="15" style="3" customWidth="1"/>
    <col min="13322" max="13322" width="17.28515625" style="3" customWidth="1"/>
    <col min="13323" max="13560" width="9.140625" style="3"/>
    <col min="13561" max="13561" width="51.42578125" style="3" customWidth="1"/>
    <col min="13562" max="13562" width="17.28515625" style="3" customWidth="1"/>
    <col min="13563" max="13565" width="16.140625" style="3" customWidth="1"/>
    <col min="13566" max="13567" width="17" style="3" customWidth="1"/>
    <col min="13568" max="13568" width="14.5703125" style="3" customWidth="1"/>
    <col min="13569" max="13569" width="15.7109375" style="3" customWidth="1"/>
    <col min="13570" max="13570" width="16.85546875" style="3" customWidth="1"/>
    <col min="13571" max="13571" width="17.28515625" style="3" customWidth="1"/>
    <col min="13572" max="13572" width="14" style="3" customWidth="1"/>
    <col min="13573" max="13573" width="17.28515625" style="3" customWidth="1"/>
    <col min="13574" max="13575" width="15" style="3" customWidth="1"/>
    <col min="13576" max="13576" width="12.140625" style="3" customWidth="1"/>
    <col min="13577" max="13577" width="15" style="3" customWidth="1"/>
    <col min="13578" max="13578" width="17.28515625" style="3" customWidth="1"/>
    <col min="13579" max="13816" width="9.140625" style="3"/>
    <col min="13817" max="13817" width="51.42578125" style="3" customWidth="1"/>
    <col min="13818" max="13818" width="17.28515625" style="3" customWidth="1"/>
    <col min="13819" max="13821" width="16.140625" style="3" customWidth="1"/>
    <col min="13822" max="13823" width="17" style="3" customWidth="1"/>
    <col min="13824" max="13824" width="14.5703125" style="3" customWidth="1"/>
    <col min="13825" max="13825" width="15.7109375" style="3" customWidth="1"/>
    <col min="13826" max="13826" width="16.85546875" style="3" customWidth="1"/>
    <col min="13827" max="13827" width="17.28515625" style="3" customWidth="1"/>
    <col min="13828" max="13828" width="14" style="3" customWidth="1"/>
    <col min="13829" max="13829" width="17.28515625" style="3" customWidth="1"/>
    <col min="13830" max="13831" width="15" style="3" customWidth="1"/>
    <col min="13832" max="13832" width="12.140625" style="3" customWidth="1"/>
    <col min="13833" max="13833" width="15" style="3" customWidth="1"/>
    <col min="13834" max="13834" width="17.28515625" style="3" customWidth="1"/>
    <col min="13835" max="14072" width="9.140625" style="3"/>
    <col min="14073" max="14073" width="51.42578125" style="3" customWidth="1"/>
    <col min="14074" max="14074" width="17.28515625" style="3" customWidth="1"/>
    <col min="14075" max="14077" width="16.140625" style="3" customWidth="1"/>
    <col min="14078" max="14079" width="17" style="3" customWidth="1"/>
    <col min="14080" max="14080" width="14.5703125" style="3" customWidth="1"/>
    <col min="14081" max="14081" width="15.7109375" style="3" customWidth="1"/>
    <col min="14082" max="14082" width="16.85546875" style="3" customWidth="1"/>
    <col min="14083" max="14083" width="17.28515625" style="3" customWidth="1"/>
    <col min="14084" max="14084" width="14" style="3" customWidth="1"/>
    <col min="14085" max="14085" width="17.28515625" style="3" customWidth="1"/>
    <col min="14086" max="14087" width="15" style="3" customWidth="1"/>
    <col min="14088" max="14088" width="12.140625" style="3" customWidth="1"/>
    <col min="14089" max="14089" width="15" style="3" customWidth="1"/>
    <col min="14090" max="14090" width="17.28515625" style="3" customWidth="1"/>
    <col min="14091" max="14328" width="9.140625" style="3"/>
    <col min="14329" max="14329" width="51.42578125" style="3" customWidth="1"/>
    <col min="14330" max="14330" width="17.28515625" style="3" customWidth="1"/>
    <col min="14331" max="14333" width="16.140625" style="3" customWidth="1"/>
    <col min="14334" max="14335" width="17" style="3" customWidth="1"/>
    <col min="14336" max="14336" width="14.5703125" style="3" customWidth="1"/>
    <col min="14337" max="14337" width="15.7109375" style="3" customWidth="1"/>
    <col min="14338" max="14338" width="16.85546875" style="3" customWidth="1"/>
    <col min="14339" max="14339" width="17.28515625" style="3" customWidth="1"/>
    <col min="14340" max="14340" width="14" style="3" customWidth="1"/>
    <col min="14341" max="14341" width="17.28515625" style="3" customWidth="1"/>
    <col min="14342" max="14343" width="15" style="3" customWidth="1"/>
    <col min="14344" max="14344" width="12.140625" style="3" customWidth="1"/>
    <col min="14345" max="14345" width="15" style="3" customWidth="1"/>
    <col min="14346" max="14346" width="17.28515625" style="3" customWidth="1"/>
    <col min="14347" max="14584" width="9.140625" style="3"/>
    <col min="14585" max="14585" width="51.42578125" style="3" customWidth="1"/>
    <col min="14586" max="14586" width="17.28515625" style="3" customWidth="1"/>
    <col min="14587" max="14589" width="16.140625" style="3" customWidth="1"/>
    <col min="14590" max="14591" width="17" style="3" customWidth="1"/>
    <col min="14592" max="14592" width="14.5703125" style="3" customWidth="1"/>
    <col min="14593" max="14593" width="15.7109375" style="3" customWidth="1"/>
    <col min="14594" max="14594" width="16.85546875" style="3" customWidth="1"/>
    <col min="14595" max="14595" width="17.28515625" style="3" customWidth="1"/>
    <col min="14596" max="14596" width="14" style="3" customWidth="1"/>
    <col min="14597" max="14597" width="17.28515625" style="3" customWidth="1"/>
    <col min="14598" max="14599" width="15" style="3" customWidth="1"/>
    <col min="14600" max="14600" width="12.140625" style="3" customWidth="1"/>
    <col min="14601" max="14601" width="15" style="3" customWidth="1"/>
    <col min="14602" max="14602" width="17.28515625" style="3" customWidth="1"/>
    <col min="14603" max="14840" width="9.140625" style="3"/>
    <col min="14841" max="14841" width="51.42578125" style="3" customWidth="1"/>
    <col min="14842" max="14842" width="17.28515625" style="3" customWidth="1"/>
    <col min="14843" max="14845" width="16.140625" style="3" customWidth="1"/>
    <col min="14846" max="14847" width="17" style="3" customWidth="1"/>
    <col min="14848" max="14848" width="14.5703125" style="3" customWidth="1"/>
    <col min="14849" max="14849" width="15.7109375" style="3" customWidth="1"/>
    <col min="14850" max="14850" width="16.85546875" style="3" customWidth="1"/>
    <col min="14851" max="14851" width="17.28515625" style="3" customWidth="1"/>
    <col min="14852" max="14852" width="14" style="3" customWidth="1"/>
    <col min="14853" max="14853" width="17.28515625" style="3" customWidth="1"/>
    <col min="14854" max="14855" width="15" style="3" customWidth="1"/>
    <col min="14856" max="14856" width="12.140625" style="3" customWidth="1"/>
    <col min="14857" max="14857" width="15" style="3" customWidth="1"/>
    <col min="14858" max="14858" width="17.28515625" style="3" customWidth="1"/>
    <col min="14859" max="15096" width="9.140625" style="3"/>
    <col min="15097" max="15097" width="51.42578125" style="3" customWidth="1"/>
    <col min="15098" max="15098" width="17.28515625" style="3" customWidth="1"/>
    <col min="15099" max="15101" width="16.140625" style="3" customWidth="1"/>
    <col min="15102" max="15103" width="17" style="3" customWidth="1"/>
    <col min="15104" max="15104" width="14.5703125" style="3" customWidth="1"/>
    <col min="15105" max="15105" width="15.7109375" style="3" customWidth="1"/>
    <col min="15106" max="15106" width="16.85546875" style="3" customWidth="1"/>
    <col min="15107" max="15107" width="17.28515625" style="3" customWidth="1"/>
    <col min="15108" max="15108" width="14" style="3" customWidth="1"/>
    <col min="15109" max="15109" width="17.28515625" style="3" customWidth="1"/>
    <col min="15110" max="15111" width="15" style="3" customWidth="1"/>
    <col min="15112" max="15112" width="12.140625" style="3" customWidth="1"/>
    <col min="15113" max="15113" width="15" style="3" customWidth="1"/>
    <col min="15114" max="15114" width="17.28515625" style="3" customWidth="1"/>
    <col min="15115" max="15352" width="9.140625" style="3"/>
    <col min="15353" max="15353" width="51.42578125" style="3" customWidth="1"/>
    <col min="15354" max="15354" width="17.28515625" style="3" customWidth="1"/>
    <col min="15355" max="15357" width="16.140625" style="3" customWidth="1"/>
    <col min="15358" max="15359" width="17" style="3" customWidth="1"/>
    <col min="15360" max="15360" width="14.5703125" style="3" customWidth="1"/>
    <col min="15361" max="15361" width="15.7109375" style="3" customWidth="1"/>
    <col min="15362" max="15362" width="16.85546875" style="3" customWidth="1"/>
    <col min="15363" max="15363" width="17.28515625" style="3" customWidth="1"/>
    <col min="15364" max="15364" width="14" style="3" customWidth="1"/>
    <col min="15365" max="15365" width="17.28515625" style="3" customWidth="1"/>
    <col min="15366" max="15367" width="15" style="3" customWidth="1"/>
    <col min="15368" max="15368" width="12.140625" style="3" customWidth="1"/>
    <col min="15369" max="15369" width="15" style="3" customWidth="1"/>
    <col min="15370" max="15370" width="17.28515625" style="3" customWidth="1"/>
    <col min="15371" max="15608" width="9.140625" style="3"/>
    <col min="15609" max="15609" width="51.42578125" style="3" customWidth="1"/>
    <col min="15610" max="15610" width="17.28515625" style="3" customWidth="1"/>
    <col min="15611" max="15613" width="16.140625" style="3" customWidth="1"/>
    <col min="15614" max="15615" width="17" style="3" customWidth="1"/>
    <col min="15616" max="15616" width="14.5703125" style="3" customWidth="1"/>
    <col min="15617" max="15617" width="15.7109375" style="3" customWidth="1"/>
    <col min="15618" max="15618" width="16.85546875" style="3" customWidth="1"/>
    <col min="15619" max="15619" width="17.28515625" style="3" customWidth="1"/>
    <col min="15620" max="15620" width="14" style="3" customWidth="1"/>
    <col min="15621" max="15621" width="17.28515625" style="3" customWidth="1"/>
    <col min="15622" max="15623" width="15" style="3" customWidth="1"/>
    <col min="15624" max="15624" width="12.140625" style="3" customWidth="1"/>
    <col min="15625" max="15625" width="15" style="3" customWidth="1"/>
    <col min="15626" max="15626" width="17.28515625" style="3" customWidth="1"/>
    <col min="15627" max="15864" width="9.140625" style="3"/>
    <col min="15865" max="15865" width="51.42578125" style="3" customWidth="1"/>
    <col min="15866" max="15866" width="17.28515625" style="3" customWidth="1"/>
    <col min="15867" max="15869" width="16.140625" style="3" customWidth="1"/>
    <col min="15870" max="15871" width="17" style="3" customWidth="1"/>
    <col min="15872" max="15872" width="14.5703125" style="3" customWidth="1"/>
    <col min="15873" max="15873" width="15.7109375" style="3" customWidth="1"/>
    <col min="15874" max="15874" width="16.85546875" style="3" customWidth="1"/>
    <col min="15875" max="15875" width="17.28515625" style="3" customWidth="1"/>
    <col min="15876" max="15876" width="14" style="3" customWidth="1"/>
    <col min="15877" max="15877" width="17.28515625" style="3" customWidth="1"/>
    <col min="15878" max="15879" width="15" style="3" customWidth="1"/>
    <col min="15880" max="15880" width="12.140625" style="3" customWidth="1"/>
    <col min="15881" max="15881" width="15" style="3" customWidth="1"/>
    <col min="15882" max="15882" width="17.28515625" style="3" customWidth="1"/>
    <col min="15883" max="16120" width="9.140625" style="3"/>
    <col min="16121" max="16121" width="51.42578125" style="3" customWidth="1"/>
    <col min="16122" max="16122" width="17.28515625" style="3" customWidth="1"/>
    <col min="16123" max="16125" width="16.140625" style="3" customWidth="1"/>
    <col min="16126" max="16127" width="17" style="3" customWidth="1"/>
    <col min="16128" max="16128" width="14.5703125" style="3" customWidth="1"/>
    <col min="16129" max="16129" width="15.7109375" style="3" customWidth="1"/>
    <col min="16130" max="16130" width="16.85546875" style="3" customWidth="1"/>
    <col min="16131" max="16131" width="17.28515625" style="3" customWidth="1"/>
    <col min="16132" max="16132" width="14" style="3" customWidth="1"/>
    <col min="16133" max="16133" width="17.28515625" style="3" customWidth="1"/>
    <col min="16134" max="16135" width="15" style="3" customWidth="1"/>
    <col min="16136" max="16136" width="12.140625" style="3" customWidth="1"/>
    <col min="16137" max="16137" width="15" style="3" customWidth="1"/>
    <col min="16138" max="16138" width="17.28515625" style="3" customWidth="1"/>
    <col min="16139" max="16376" width="9.140625" style="3"/>
    <col min="16377" max="16384" width="9.140625" style="3" customWidth="1"/>
  </cols>
  <sheetData>
    <row r="2" spans="1:11" ht="18" customHeight="1">
      <c r="A2" s="107" t="s">
        <v>0</v>
      </c>
      <c r="B2" s="107"/>
      <c r="C2" s="107"/>
      <c r="D2" s="107"/>
      <c r="E2" s="107"/>
      <c r="F2" s="107"/>
      <c r="G2" s="107"/>
      <c r="H2" s="107"/>
      <c r="I2" s="2"/>
      <c r="J2" s="2"/>
      <c r="K2" s="2"/>
    </row>
    <row r="3" spans="1:11" ht="18" customHeight="1">
      <c r="E3" s="4"/>
      <c r="G3" s="5"/>
      <c r="J3" s="6"/>
      <c r="K3" s="6" t="s">
        <v>272</v>
      </c>
    </row>
    <row r="4" spans="1:11" s="5" customFormat="1" ht="18" customHeight="1">
      <c r="A4" s="8" t="s">
        <v>1</v>
      </c>
      <c r="B4" s="9">
        <v>2012</v>
      </c>
      <c r="C4" s="8">
        <v>2013</v>
      </c>
      <c r="D4" s="9">
        <v>2014</v>
      </c>
      <c r="E4" s="8">
        <v>2015</v>
      </c>
      <c r="F4" s="8">
        <v>2016</v>
      </c>
      <c r="G4" s="8">
        <v>2017</v>
      </c>
      <c r="H4" s="9">
        <v>2018</v>
      </c>
      <c r="I4" s="8">
        <v>2019</v>
      </c>
      <c r="J4" s="9">
        <v>2020</v>
      </c>
      <c r="K4" s="9">
        <v>2021</v>
      </c>
    </row>
    <row r="5" spans="1:11" ht="18" customHeight="1">
      <c r="A5" s="3" t="s">
        <v>2</v>
      </c>
      <c r="B5" s="11">
        <f t="shared" ref="B5:G5" si="0">(B71)/1000</f>
        <v>57683.336036803899</v>
      </c>
      <c r="C5" s="11">
        <f t="shared" si="0"/>
        <v>67506.218608354757</v>
      </c>
      <c r="D5" s="11">
        <f t="shared" si="0"/>
        <v>76193.180162352946</v>
      </c>
      <c r="E5" s="11">
        <f t="shared" si="0"/>
        <v>86484.736277338918</v>
      </c>
      <c r="F5" s="11">
        <f t="shared" si="0"/>
        <v>99423.657530038981</v>
      </c>
      <c r="G5" s="11">
        <f t="shared" si="0"/>
        <v>108956.77423666421</v>
      </c>
      <c r="H5" s="11">
        <f>H71/1000</f>
        <v>118874.16290173199</v>
      </c>
      <c r="I5" s="11">
        <f>I71/1000</f>
        <v>128554.25490268899</v>
      </c>
      <c r="J5" s="11">
        <f>J71/1000</f>
        <v>140135.37688643101</v>
      </c>
      <c r="K5" s="11">
        <f>K71/1000</f>
        <v>149096.895444747</v>
      </c>
    </row>
    <row r="6" spans="1:11" ht="18" customHeight="1">
      <c r="A6" s="3" t="s">
        <v>3</v>
      </c>
      <c r="B6" s="11">
        <f t="shared" ref="B6:J6" si="1">(B73)/1000</f>
        <v>62318.659036803903</v>
      </c>
      <c r="C6" s="11">
        <f t="shared" si="1"/>
        <v>72977.199824193434</v>
      </c>
      <c r="D6" s="11">
        <f t="shared" si="1"/>
        <v>82603.38774070279</v>
      </c>
      <c r="E6" s="11">
        <f t="shared" si="1"/>
        <v>94349.315691570184</v>
      </c>
      <c r="F6" s="11">
        <f t="shared" si="1"/>
        <v>108362.32428951595</v>
      </c>
      <c r="G6" s="11">
        <f t="shared" si="1"/>
        <v>118744.49843721421</v>
      </c>
      <c r="H6" s="11">
        <f t="shared" si="1"/>
        <v>129043.901311168</v>
      </c>
      <c r="I6" s="11">
        <f t="shared" si="1"/>
        <v>139641.854497961</v>
      </c>
      <c r="J6" s="11">
        <f t="shared" si="1"/>
        <v>151166.38306690601</v>
      </c>
      <c r="K6" s="11">
        <f t="shared" ref="K6" si="2">(K73)/1000</f>
        <v>161525.75861408902</v>
      </c>
    </row>
    <row r="7" spans="1:11" ht="18" customHeight="1">
      <c r="A7" s="3" t="s">
        <v>4</v>
      </c>
      <c r="B7" s="11">
        <f t="shared" ref="B7:J7" si="3">(B347)/1000</f>
        <v>56781.109720855085</v>
      </c>
      <c r="C7" s="11">
        <f t="shared" si="3"/>
        <v>66377.978921436181</v>
      </c>
      <c r="D7" s="11">
        <f t="shared" si="3"/>
        <v>75318.201438241551</v>
      </c>
      <c r="E7" s="11">
        <f t="shared" si="3"/>
        <v>85046.750801111702</v>
      </c>
      <c r="F7" s="11">
        <f t="shared" si="3"/>
        <v>97344.34147362622</v>
      </c>
      <c r="G7" s="11">
        <f t="shared" si="3"/>
        <v>106871.77673641178</v>
      </c>
      <c r="H7" s="11">
        <f t="shared" si="3"/>
        <v>117428.33031896428</v>
      </c>
      <c r="I7" s="11">
        <f t="shared" si="3"/>
        <v>126234.61208379279</v>
      </c>
      <c r="J7" s="11">
        <f t="shared" si="3"/>
        <v>137234.20088083344</v>
      </c>
      <c r="K7" s="11">
        <f t="shared" ref="K7" si="4">(K347)/1000</f>
        <v>146284.66517934867</v>
      </c>
    </row>
    <row r="8" spans="1:11" ht="18" customHeight="1">
      <c r="A8" s="3" t="s">
        <v>5</v>
      </c>
      <c r="B8" s="11">
        <f t="shared" ref="B8:J8" si="5">(B374)/1000</f>
        <v>61416.432720855089</v>
      </c>
      <c r="C8" s="11">
        <f t="shared" si="5"/>
        <v>71848.960137274844</v>
      </c>
      <c r="D8" s="11">
        <f t="shared" si="5"/>
        <v>81728.409016591395</v>
      </c>
      <c r="E8" s="11">
        <f t="shared" si="5"/>
        <v>92911.330215342954</v>
      </c>
      <c r="F8" s="11">
        <f t="shared" si="5"/>
        <v>106283.00823310319</v>
      </c>
      <c r="G8" s="11">
        <f t="shared" si="5"/>
        <v>116659.50093696179</v>
      </c>
      <c r="H8" s="11">
        <f t="shared" si="5"/>
        <v>127598.06872840029</v>
      </c>
      <c r="I8" s="11">
        <f t="shared" si="5"/>
        <v>137322.21167906481</v>
      </c>
      <c r="J8" s="11">
        <f t="shared" si="5"/>
        <v>148265.20706130844</v>
      </c>
      <c r="K8" s="11">
        <f t="shared" ref="K8" si="6">(K374)/1000</f>
        <v>158713.52834869068</v>
      </c>
    </row>
    <row r="9" spans="1:11" ht="18" customHeight="1">
      <c r="A9" s="3" t="s">
        <v>6</v>
      </c>
      <c r="B9" s="11">
        <f t="shared" ref="B9:J9" si="7">(B307)/1000</f>
        <v>50235.644095134121</v>
      </c>
      <c r="C9" s="11">
        <f>(C307)/1000</f>
        <v>58418.128631286061</v>
      </c>
      <c r="D9" s="11">
        <f t="shared" si="7"/>
        <v>66701.556013683236</v>
      </c>
      <c r="E9" s="11">
        <f t="shared" si="7"/>
        <v>74727.290146412735</v>
      </c>
      <c r="F9" s="11">
        <f t="shared" si="7"/>
        <v>85751.300313352083</v>
      </c>
      <c r="G9" s="11">
        <f t="shared" si="7"/>
        <v>91877.36315710911</v>
      </c>
      <c r="H9" s="11">
        <f t="shared" si="7"/>
        <v>99613.321205225904</v>
      </c>
      <c r="I9" s="11">
        <f t="shared" si="7"/>
        <v>106641.75247771999</v>
      </c>
      <c r="J9" s="11">
        <f t="shared" si="7"/>
        <v>116950.4328884229</v>
      </c>
      <c r="K9" s="11">
        <f t="shared" ref="K9" si="8">(K307)/1000</f>
        <v>124590.8046146469</v>
      </c>
    </row>
    <row r="10" spans="1:11" ht="18" customHeight="1">
      <c r="A10" s="3" t="s">
        <v>7</v>
      </c>
      <c r="B10" s="11">
        <f t="shared" ref="B10:J10" si="9">(B309)/1000</f>
        <v>49333.417779185307</v>
      </c>
      <c r="C10" s="11">
        <f t="shared" si="9"/>
        <v>57289.888944367478</v>
      </c>
      <c r="D10" s="11">
        <f t="shared" si="9"/>
        <v>65826.577289571855</v>
      </c>
      <c r="E10" s="11">
        <f t="shared" si="9"/>
        <v>73289.304670185506</v>
      </c>
      <c r="F10" s="11">
        <f t="shared" si="9"/>
        <v>83671.984256939322</v>
      </c>
      <c r="G10" s="11">
        <f t="shared" si="9"/>
        <v>89792.36565685668</v>
      </c>
      <c r="H10" s="11">
        <f t="shared" si="9"/>
        <v>98167.488622458186</v>
      </c>
      <c r="I10" s="11">
        <f t="shared" si="9"/>
        <v>104322.10965882379</v>
      </c>
      <c r="J10" s="11">
        <f t="shared" si="9"/>
        <v>114049.25688282536</v>
      </c>
      <c r="K10" s="11">
        <f t="shared" ref="K10" si="10">(K309)/1000</f>
        <v>121778.57434924858</v>
      </c>
    </row>
    <row r="11" spans="1:11" ht="18" customHeight="1">
      <c r="A11" s="3" t="s">
        <v>8</v>
      </c>
      <c r="B11" s="11">
        <f t="shared" ref="B11:J11" si="11">(B376)/1000</f>
        <v>53968.740779185311</v>
      </c>
      <c r="C11" s="11">
        <f t="shared" si="11"/>
        <v>62760.870160206148</v>
      </c>
      <c r="D11" s="11">
        <f t="shared" si="11"/>
        <v>72236.784867921699</v>
      </c>
      <c r="E11" s="11">
        <f t="shared" si="11"/>
        <v>81153.884084416743</v>
      </c>
      <c r="F11" s="11">
        <f t="shared" si="11"/>
        <v>92610.651016416276</v>
      </c>
      <c r="G11" s="11">
        <f t="shared" si="11"/>
        <v>99580.089857406681</v>
      </c>
      <c r="H11" s="11">
        <f t="shared" si="11"/>
        <v>108337.22703189419</v>
      </c>
      <c r="I11" s="11">
        <f t="shared" si="11"/>
        <v>115409.70925409581</v>
      </c>
      <c r="J11" s="11">
        <f t="shared" si="11"/>
        <v>125080.26306330034</v>
      </c>
      <c r="K11" s="11">
        <f t="shared" ref="K11" si="12">(K376)/1000</f>
        <v>134207.4375185906</v>
      </c>
    </row>
    <row r="12" spans="1:11" ht="18" customHeight="1">
      <c r="A12" s="3" t="s">
        <v>9</v>
      </c>
      <c r="B12" s="11">
        <f t="shared" ref="B12:J12" si="13">(B254)/1000</f>
        <v>20543.4611851439</v>
      </c>
      <c r="C12" s="11">
        <f t="shared" si="13"/>
        <v>24780.897395280397</v>
      </c>
      <c r="D12" s="11">
        <f t="shared" si="13"/>
        <v>27399.8321714425</v>
      </c>
      <c r="E12" s="11">
        <f t="shared" si="13"/>
        <v>30070.194708251202</v>
      </c>
      <c r="F12" s="11">
        <f t="shared" si="13"/>
        <v>35492.8277123847</v>
      </c>
      <c r="G12" s="11">
        <f t="shared" si="13"/>
        <v>41748.532944451901</v>
      </c>
      <c r="H12" s="11">
        <f t="shared" si="13"/>
        <v>50541.609401914699</v>
      </c>
      <c r="I12" s="11">
        <f t="shared" si="13"/>
        <v>59315.927887967802</v>
      </c>
      <c r="J12" s="11">
        <f t="shared" si="13"/>
        <v>64009.854794678897</v>
      </c>
      <c r="K12" s="11">
        <f t="shared" ref="K12" si="14">(K254)/1000</f>
        <v>69050.582032581602</v>
      </c>
    </row>
    <row r="13" spans="1:11" ht="18" customHeight="1">
      <c r="A13" s="3" t="s">
        <v>10</v>
      </c>
      <c r="B13" s="11">
        <f t="shared" ref="B13:J13" si="15">(B253)/1000</f>
        <v>21714.587309920014</v>
      </c>
      <c r="C13" s="11">
        <f t="shared" si="15"/>
        <v>27344.522295215669</v>
      </c>
      <c r="D13" s="11">
        <f t="shared" si="15"/>
        <v>31103.452433915714</v>
      </c>
      <c r="E13" s="11">
        <f t="shared" si="15"/>
        <v>30907.60192177783</v>
      </c>
      <c r="F13" s="11">
        <f t="shared" si="15"/>
        <v>34865.346485541915</v>
      </c>
      <c r="G13" s="11">
        <f t="shared" si="15"/>
        <v>39210.288585727161</v>
      </c>
      <c r="H13" s="11">
        <f t="shared" si="15"/>
        <v>50042.443618047073</v>
      </c>
      <c r="I13" s="11">
        <f t="shared" si="15"/>
        <v>55377.71622733667</v>
      </c>
      <c r="J13" s="11">
        <f t="shared" si="15"/>
        <v>59512.040096021126</v>
      </c>
      <c r="K13" s="11">
        <f t="shared" ref="K13" si="16">(K253)/1000</f>
        <v>65121.020974096711</v>
      </c>
    </row>
    <row r="14" spans="1:11" ht="18" customHeight="1">
      <c r="A14" s="3" t="s">
        <v>11</v>
      </c>
      <c r="B14" s="11">
        <f t="shared" ref="B14:J14" si="17">(B250)/1000</f>
        <v>6497.9749880521695</v>
      </c>
      <c r="C14" s="11">
        <f t="shared" si="17"/>
        <v>7330.7328696200102</v>
      </c>
      <c r="D14" s="11">
        <f t="shared" si="17"/>
        <v>8151.1299410961001</v>
      </c>
      <c r="E14" s="11">
        <f t="shared" si="17"/>
        <v>9366.3344342132186</v>
      </c>
      <c r="F14" s="11">
        <f t="shared" si="17"/>
        <v>9824.6765947900094</v>
      </c>
      <c r="G14" s="11">
        <f t="shared" si="17"/>
        <v>10097.4041821464</v>
      </c>
      <c r="H14" s="11">
        <f t="shared" si="17"/>
        <v>10468.798019780201</v>
      </c>
      <c r="I14" s="11">
        <f t="shared" si="17"/>
        <v>10978.620217411499</v>
      </c>
      <c r="J14" s="11">
        <f t="shared" si="17"/>
        <v>11115.1844687839</v>
      </c>
      <c r="K14" s="11">
        <f t="shared" ref="K14" si="18">(K250)/1000</f>
        <v>11864.451210612</v>
      </c>
    </row>
    <row r="15" spans="1:11" ht="18" customHeight="1">
      <c r="A15" s="3" t="s">
        <v>12</v>
      </c>
      <c r="B15" s="11">
        <f t="shared" ref="B15:J15" si="19">(B251)/1000</f>
        <v>42196.070147380902</v>
      </c>
      <c r="C15" s="11">
        <f t="shared" si="19"/>
        <v>48675.2210680438</v>
      </c>
      <c r="D15" s="11">
        <f t="shared" si="19"/>
        <v>53954.462571493001</v>
      </c>
      <c r="E15" s="11">
        <f t="shared" si="19"/>
        <v>60047.0894185777</v>
      </c>
      <c r="F15" s="11">
        <f t="shared" si="19"/>
        <v>64699.505478900996</v>
      </c>
      <c r="G15" s="11">
        <f t="shared" si="19"/>
        <v>70842.101898464403</v>
      </c>
      <c r="H15" s="11">
        <f t="shared" si="19"/>
        <v>77046.226784086699</v>
      </c>
      <c r="I15" s="11">
        <f t="shared" si="19"/>
        <v>81548.952595023395</v>
      </c>
      <c r="J15" s="11">
        <f t="shared" si="19"/>
        <v>89175.088471988609</v>
      </c>
      <c r="K15" s="11">
        <f t="shared" ref="K15" si="20">(K251)/1000</f>
        <v>95602.565415787103</v>
      </c>
    </row>
    <row r="16" spans="1:11" ht="18" customHeight="1">
      <c r="A16" s="13" t="s">
        <v>13</v>
      </c>
      <c r="B16" s="14">
        <f t="shared" ref="B16:J16" si="21">B317/1000</f>
        <v>6395.6093497126622</v>
      </c>
      <c r="C16" s="14">
        <f t="shared" si="21"/>
        <v>7828.5515490560592</v>
      </c>
      <c r="D16" s="14">
        <f t="shared" si="21"/>
        <v>10727.750266026556</v>
      </c>
      <c r="E16" s="14">
        <f t="shared" si="21"/>
        <v>12487.16775075021</v>
      </c>
      <c r="F16" s="14">
        <f t="shared" si="21"/>
        <v>18682.12700251049</v>
      </c>
      <c r="G16" s="14">
        <f t="shared" si="21"/>
        <v>19268.452643266224</v>
      </c>
      <c r="H16" s="14">
        <f t="shared" si="21"/>
        <v>21586.298823667144</v>
      </c>
      <c r="I16" s="14">
        <f t="shared" si="21"/>
        <v>23528.174424917226</v>
      </c>
      <c r="J16" s="14">
        <f t="shared" si="21"/>
        <v>25385.860827418863</v>
      </c>
      <c r="K16" s="14">
        <f t="shared" ref="K16" si="22">K317/1000</f>
        <v>27646.109472248136</v>
      </c>
    </row>
    <row r="17" spans="1:11" ht="18" customHeight="1">
      <c r="C17" s="11"/>
      <c r="D17" s="11"/>
      <c r="E17" s="11"/>
      <c r="F17" s="11"/>
      <c r="G17" s="11"/>
      <c r="H17" s="11"/>
      <c r="I17" s="11"/>
      <c r="J17" s="11"/>
      <c r="K17" s="11"/>
    </row>
    <row r="18" spans="1:11" ht="18" customHeight="1">
      <c r="A18" s="149" t="s">
        <v>14</v>
      </c>
      <c r="B18" s="9">
        <v>2012</v>
      </c>
      <c r="C18" s="8">
        <v>2013</v>
      </c>
      <c r="D18" s="9">
        <v>2014</v>
      </c>
      <c r="E18" s="8">
        <v>2015</v>
      </c>
      <c r="F18" s="120">
        <v>2016</v>
      </c>
      <c r="G18" s="8">
        <v>2017</v>
      </c>
      <c r="H18" s="9">
        <v>2018</v>
      </c>
      <c r="I18" s="9">
        <v>2019</v>
      </c>
      <c r="J18" s="9">
        <v>2020</v>
      </c>
      <c r="K18" s="9">
        <v>2021</v>
      </c>
    </row>
    <row r="19" spans="1:11" ht="18" customHeight="1">
      <c r="A19" s="3" t="s">
        <v>15</v>
      </c>
      <c r="B19" s="11">
        <f t="shared" ref="B19:J19" si="23">(B173)/1000</f>
        <v>71018.076480490679</v>
      </c>
      <c r="C19" s="11">
        <f t="shared" si="23"/>
        <v>75088.988052208879</v>
      </c>
      <c r="D19" s="11">
        <f t="shared" si="23"/>
        <v>80873.021489232662</v>
      </c>
      <c r="E19" s="11">
        <f t="shared" si="23"/>
        <v>86484.736137712782</v>
      </c>
      <c r="F19" s="11">
        <f t="shared" si="23"/>
        <v>92803.857204910251</v>
      </c>
      <c r="G19" s="11">
        <f t="shared" si="23"/>
        <v>99263.760767453379</v>
      </c>
      <c r="H19" s="11">
        <f t="shared" si="23"/>
        <v>106218.11475537899</v>
      </c>
      <c r="I19" s="11">
        <f t="shared" si="23"/>
        <v>113893.4620862967</v>
      </c>
      <c r="J19" s="11">
        <f t="shared" si="23"/>
        <v>120036.6650385658</v>
      </c>
      <c r="K19" s="11">
        <f t="shared" ref="K19" si="24">(K173)/1000</f>
        <v>125824.5756718328</v>
      </c>
    </row>
    <row r="20" spans="1:11" ht="18" customHeight="1">
      <c r="A20" s="3" t="s">
        <v>16</v>
      </c>
      <c r="B20" s="11">
        <f t="shared" ref="B20:J20" si="25">(B273)/1000</f>
        <v>22298.4788672748</v>
      </c>
      <c r="C20" s="11">
        <f t="shared" si="25"/>
        <v>26190.461029016402</v>
      </c>
      <c r="D20" s="11">
        <f t="shared" si="25"/>
        <v>28081.728250502099</v>
      </c>
      <c r="E20" s="11">
        <f t="shared" si="25"/>
        <v>30070.194708251202</v>
      </c>
      <c r="F20" s="11">
        <f t="shared" si="25"/>
        <v>34878.4622874665</v>
      </c>
      <c r="G20" s="11">
        <f t="shared" si="25"/>
        <v>39939.171190459499</v>
      </c>
      <c r="H20" s="11">
        <f t="shared" si="25"/>
        <v>46901.498729975698</v>
      </c>
      <c r="I20" s="11">
        <f t="shared" si="25"/>
        <v>53612.866583397299</v>
      </c>
      <c r="J20" s="11">
        <f t="shared" si="25"/>
        <v>57479.891827049207</v>
      </c>
      <c r="K20" s="11">
        <f t="shared" ref="K20" si="26">(K273)/1000</f>
        <v>60433.702055647998</v>
      </c>
    </row>
    <row r="21" spans="1:11" ht="18" customHeight="1">
      <c r="A21" s="13" t="s">
        <v>17</v>
      </c>
      <c r="B21" s="14">
        <f>(B272)/1000</f>
        <v>23424.588249767934</v>
      </c>
      <c r="C21" s="14">
        <f t="shared" ref="C21:J21" si="27">(C272)/1000</f>
        <v>29019.242993854634</v>
      </c>
      <c r="D21" s="14">
        <f t="shared" si="27"/>
        <v>31803.806022439734</v>
      </c>
      <c r="E21" s="14">
        <f t="shared" si="27"/>
        <v>30907.601921777798</v>
      </c>
      <c r="F21" s="14">
        <f t="shared" si="27"/>
        <v>33795.169164123814</v>
      </c>
      <c r="G21" s="14">
        <f t="shared" si="27"/>
        <v>37088.203668616545</v>
      </c>
      <c r="H21" s="14">
        <f t="shared" si="27"/>
        <v>45236.242388381339</v>
      </c>
      <c r="I21" s="14">
        <f t="shared" si="27"/>
        <v>48943.515661995021</v>
      </c>
      <c r="J21" s="14">
        <f t="shared" si="27"/>
        <v>51944.775794751033</v>
      </c>
      <c r="K21" s="14">
        <f t="shared" ref="K21" si="28">(K272)/1000</f>
        <v>55846.814277523037</v>
      </c>
    </row>
    <row r="22" spans="1:11" ht="18" customHeight="1"/>
    <row r="23" spans="1:11" ht="18" customHeight="1">
      <c r="A23" s="120" t="s">
        <v>18</v>
      </c>
      <c r="B23" s="9">
        <v>2012</v>
      </c>
      <c r="C23" s="8">
        <v>2013</v>
      </c>
      <c r="D23" s="9">
        <v>2014</v>
      </c>
      <c r="E23" s="8">
        <v>2015</v>
      </c>
      <c r="F23" s="120">
        <v>2016</v>
      </c>
      <c r="G23" s="8">
        <v>2017</v>
      </c>
      <c r="H23" s="9">
        <v>2018</v>
      </c>
      <c r="I23" s="9">
        <v>2019</v>
      </c>
      <c r="J23" s="9">
        <v>2020</v>
      </c>
      <c r="K23" s="9">
        <v>2021</v>
      </c>
    </row>
    <row r="24" spans="1:11" ht="18" customHeight="1">
      <c r="A24" s="3" t="s">
        <v>19</v>
      </c>
      <c r="B24" s="11">
        <f t="shared" ref="B24:I24" si="29">B73*1000000/B389</f>
        <v>1428496.351841727</v>
      </c>
      <c r="C24" s="11">
        <f t="shared" si="29"/>
        <v>1621445.2026852821</v>
      </c>
      <c r="D24" s="11">
        <f t="shared" si="29"/>
        <v>1778839.567132252</v>
      </c>
      <c r="E24" s="11">
        <f t="shared" si="29"/>
        <v>1968965.1628700807</v>
      </c>
      <c r="F24" s="11">
        <f t="shared" si="29"/>
        <v>2191190.2350216662</v>
      </c>
      <c r="G24" s="11">
        <f t="shared" si="29"/>
        <v>2327395.415620524</v>
      </c>
      <c r="H24" s="11">
        <f t="shared" si="29"/>
        <v>2452405.618803164</v>
      </c>
      <c r="I24" s="11">
        <f t="shared" si="29"/>
        <v>2573324.3879610747</v>
      </c>
      <c r="J24" s="11">
        <f>J73*1000000/J389</f>
        <v>2701038.1666683522</v>
      </c>
      <c r="K24" s="11">
        <f t="shared" ref="K24" si="30">K73*1000000/K389</f>
        <v>2798224.227165177</v>
      </c>
    </row>
    <row r="25" spans="1:11" ht="18" customHeight="1">
      <c r="A25" s="13" t="s">
        <v>20</v>
      </c>
      <c r="B25" s="14">
        <f t="shared" ref="B25:J25" si="31">B71*1000000/B389</f>
        <v>1322243.3916938279</v>
      </c>
      <c r="C25" s="14">
        <f t="shared" si="31"/>
        <v>1499888.1099525732</v>
      </c>
      <c r="D25" s="14">
        <f t="shared" si="31"/>
        <v>1640797.6394852456</v>
      </c>
      <c r="E25" s="14">
        <f t="shared" si="31"/>
        <v>1804840.1475083628</v>
      </c>
      <c r="F25" s="14">
        <f t="shared" si="31"/>
        <v>2010441.8111954192</v>
      </c>
      <c r="G25" s="14">
        <f t="shared" si="31"/>
        <v>2135555.7537117838</v>
      </c>
      <c r="H25" s="14">
        <f t="shared" si="31"/>
        <v>2259135.5505267894</v>
      </c>
      <c r="I25" s="14">
        <f t="shared" si="31"/>
        <v>2369001.7617324363</v>
      </c>
      <c r="J25" s="14">
        <f t="shared" si="31"/>
        <v>2503936.3500757692</v>
      </c>
      <c r="K25" s="14">
        <f t="shared" ref="K25" si="32">K71*1000000/K389</f>
        <v>2582910.2962170751</v>
      </c>
    </row>
    <row r="26" spans="1:11" ht="18" customHeight="1">
      <c r="A26" s="3" t="s">
        <v>21</v>
      </c>
    </row>
    <row r="27" spans="1:11" ht="18" customHeight="1"/>
    <row r="28" spans="1:11" ht="18" customHeight="1">
      <c r="A28" s="107" t="s">
        <v>22</v>
      </c>
      <c r="B28" s="107"/>
      <c r="C28" s="107"/>
      <c r="D28" s="107"/>
      <c r="E28" s="107"/>
      <c r="F28" s="107"/>
      <c r="G28" s="107"/>
      <c r="H28" s="107"/>
      <c r="I28" s="2"/>
      <c r="J28" s="2"/>
      <c r="K28" s="2"/>
    </row>
    <row r="29" spans="1:11" ht="18" customHeight="1">
      <c r="A29" s="15" t="s">
        <v>1</v>
      </c>
      <c r="B29" s="16">
        <v>2012</v>
      </c>
      <c r="C29" s="15">
        <v>2013</v>
      </c>
      <c r="D29" s="16">
        <v>2014</v>
      </c>
      <c r="E29" s="15">
        <v>2015</v>
      </c>
      <c r="F29" s="17">
        <v>2016</v>
      </c>
      <c r="G29" s="15">
        <v>2017</v>
      </c>
      <c r="H29" s="16">
        <v>2018</v>
      </c>
      <c r="I29" s="15">
        <v>2019</v>
      </c>
      <c r="J29" s="16">
        <v>2020</v>
      </c>
      <c r="K29" s="15">
        <v>2021</v>
      </c>
    </row>
    <row r="30" spans="1:11" ht="18" customHeight="1">
      <c r="A30" s="3" t="s">
        <v>23</v>
      </c>
      <c r="B30" s="18">
        <f t="shared" ref="B30:J30" si="33">B305/B307*100</f>
        <v>17.546913469063714</v>
      </c>
      <c r="C30" s="18">
        <f t="shared" si="33"/>
        <v>19.044553909317987</v>
      </c>
      <c r="D30" s="18">
        <f t="shared" si="33"/>
        <v>20.648641235857525</v>
      </c>
      <c r="E30" s="18">
        <f t="shared" si="33"/>
        <v>25.478939437915638</v>
      </c>
      <c r="F30" s="18">
        <f t="shared" si="33"/>
        <v>27.533606970066778</v>
      </c>
      <c r="G30" s="18">
        <f t="shared" si="33"/>
        <v>30.83731424850729</v>
      </c>
      <c r="H30" s="18">
        <f t="shared" si="33"/>
        <v>33.562140897924479</v>
      </c>
      <c r="I30" s="18">
        <f t="shared" si="33"/>
        <v>34.324866937423856</v>
      </c>
      <c r="J30" s="18">
        <f t="shared" si="33"/>
        <v>34.905939442937104</v>
      </c>
      <c r="K30" s="18">
        <f>K305/K307*100</f>
        <v>36.605240623053945</v>
      </c>
    </row>
    <row r="31" spans="1:11" ht="18" customHeight="1">
      <c r="A31" s="3" t="s">
        <v>24</v>
      </c>
      <c r="B31" s="18">
        <f t="shared" ref="B31:J31" si="34">B253/B248*100</f>
        <v>34.84443928277706</v>
      </c>
      <c r="C31" s="18">
        <f t="shared" si="34"/>
        <v>37.469952753860532</v>
      </c>
      <c r="D31" s="18">
        <f t="shared" si="34"/>
        <v>37.653967088555021</v>
      </c>
      <c r="E31" s="18">
        <f t="shared" si="34"/>
        <v>32.758692246056128</v>
      </c>
      <c r="F31" s="18">
        <f t="shared" si="34"/>
        <v>32.174786499033331</v>
      </c>
      <c r="G31" s="18">
        <f t="shared" si="34"/>
        <v>33.02072020326861</v>
      </c>
      <c r="H31" s="18">
        <f t="shared" si="34"/>
        <v>38.779394539055374</v>
      </c>
      <c r="I31" s="18">
        <f t="shared" si="34"/>
        <v>39.65696132182584</v>
      </c>
      <c r="J31" s="18">
        <f t="shared" si="34"/>
        <v>39.36856785789552</v>
      </c>
      <c r="K31" s="18">
        <f t="shared" ref="K31" si="35">K253/K248*100</f>
        <v>40.316183333756364</v>
      </c>
    </row>
    <row r="32" spans="1:11" ht="18" customHeight="1">
      <c r="A32" s="3" t="s">
        <v>25</v>
      </c>
      <c r="B32" s="18">
        <f t="shared" ref="B32:J32" si="36">B314/B318*100</f>
        <v>11.763838611621354</v>
      </c>
      <c r="C32" s="18">
        <f t="shared" si="36"/>
        <v>11.454261001142257</v>
      </c>
      <c r="D32" s="18">
        <f t="shared" si="36"/>
        <v>11.162030220134104</v>
      </c>
      <c r="E32" s="18">
        <f t="shared" si="36"/>
        <v>11.407509804845715</v>
      </c>
      <c r="F32" s="18">
        <f t="shared" si="36"/>
        <v>10.513990472471045</v>
      </c>
      <c r="G32" s="18">
        <f t="shared" si="36"/>
        <v>10.049542427814998</v>
      </c>
      <c r="H32" s="18">
        <f t="shared" si="36"/>
        <v>9.5694750636303372</v>
      </c>
      <c r="I32" s="18">
        <f t="shared" si="36"/>
        <v>9.43444660812637</v>
      </c>
      <c r="J32" s="18">
        <f t="shared" si="36"/>
        <v>8.8215254095786992</v>
      </c>
      <c r="K32" s="18">
        <f t="shared" ref="K32" si="37">K314/K318*100</f>
        <v>8.7573604139198711</v>
      </c>
    </row>
    <row r="33" spans="1:11" ht="18" customHeight="1">
      <c r="A33" s="3" t="s">
        <v>26</v>
      </c>
      <c r="B33" s="18">
        <f t="shared" ref="B33:J33" si="38">B315/B318*100</f>
        <v>76.391146498894059</v>
      </c>
      <c r="C33" s="18">
        <f t="shared" si="38"/>
        <v>76.054972445145467</v>
      </c>
      <c r="D33" s="18">
        <f t="shared" si="38"/>
        <v>73.884399596887619</v>
      </c>
      <c r="E33" s="18">
        <f t="shared" si="38"/>
        <v>73.132959975543741</v>
      </c>
      <c r="F33" s="18">
        <f t="shared" si="38"/>
        <v>69.238918718147673</v>
      </c>
      <c r="G33" s="18">
        <f t="shared" si="38"/>
        <v>70.506309924980798</v>
      </c>
      <c r="H33" s="18">
        <f t="shared" si="38"/>
        <v>70.42756432630128</v>
      </c>
      <c r="I33" s="18">
        <f t="shared" si="38"/>
        <v>70.078864554053737</v>
      </c>
      <c r="J33" s="18">
        <f t="shared" si="38"/>
        <v>70.773482083572077</v>
      </c>
      <c r="K33" s="18">
        <f t="shared" ref="K33" si="39">K315/K318*100</f>
        <v>70.565937436073995</v>
      </c>
    </row>
    <row r="34" spans="1:11" ht="18" customHeight="1">
      <c r="A34" s="3" t="s">
        <v>27</v>
      </c>
      <c r="B34" s="18">
        <f t="shared" ref="B34:J34" si="40">B317/B318*100</f>
        <v>11.57851736138328</v>
      </c>
      <c r="C34" s="18">
        <f t="shared" si="40"/>
        <v>12.232102069275468</v>
      </c>
      <c r="D34" s="18">
        <f t="shared" si="40"/>
        <v>14.690413909330701</v>
      </c>
      <c r="E34" s="18">
        <f t="shared" si="40"/>
        <v>15.208456365929662</v>
      </c>
      <c r="F34" s="18">
        <f t="shared" si="40"/>
        <v>19.992892734408386</v>
      </c>
      <c r="G34" s="18">
        <f t="shared" si="40"/>
        <v>19.177120066088722</v>
      </c>
      <c r="H34" s="18">
        <f t="shared" si="40"/>
        <v>19.731926045268445</v>
      </c>
      <c r="I34" s="18">
        <f t="shared" si="40"/>
        <v>20.218870951244405</v>
      </c>
      <c r="J34" s="18">
        <f t="shared" si="40"/>
        <v>20.147395390695237</v>
      </c>
      <c r="K34" s="18">
        <f t="shared" ref="K34" si="41">K317/K318*100</f>
        <v>20.406080348209588</v>
      </c>
    </row>
    <row r="35" spans="1:11" s="10" customFormat="1" ht="18" customHeight="1">
      <c r="A35" s="3" t="s">
        <v>28</v>
      </c>
      <c r="B35" s="18">
        <f t="shared" ref="B35:J35" si="42">B254/B71*100</f>
        <v>35.614204372709104</v>
      </c>
      <c r="C35" s="18">
        <f t="shared" si="42"/>
        <v>36.709058670653263</v>
      </c>
      <c r="D35" s="18">
        <f t="shared" si="42"/>
        <v>35.961003482278535</v>
      </c>
      <c r="E35" s="18">
        <f t="shared" si="42"/>
        <v>34.769366251892379</v>
      </c>
      <c r="F35" s="18">
        <f t="shared" si="42"/>
        <v>35.698573754099939</v>
      </c>
      <c r="G35" s="18">
        <f t="shared" si="42"/>
        <v>38.31660145680361</v>
      </c>
      <c r="H35" s="18">
        <f t="shared" si="42"/>
        <v>42.516900366057854</v>
      </c>
      <c r="I35" s="18">
        <f t="shared" si="42"/>
        <v>46.140773740136297</v>
      </c>
      <c r="J35" s="18">
        <f t="shared" si="42"/>
        <v>45.677156059282574</v>
      </c>
      <c r="K35" s="18">
        <f t="shared" ref="K35" si="43">K254/K71*100</f>
        <v>46.312555218945299</v>
      </c>
    </row>
    <row r="36" spans="1:11" ht="18" customHeight="1">
      <c r="A36" s="3" t="s">
        <v>29</v>
      </c>
      <c r="B36" s="18">
        <f t="shared" ref="B36:J36" si="44">B273/B173*100</f>
        <v>31.398314305795644</v>
      </c>
      <c r="C36" s="18">
        <f t="shared" si="44"/>
        <v>34.879230241864953</v>
      </c>
      <c r="D36" s="18">
        <f t="shared" si="44"/>
        <v>34.723233698200417</v>
      </c>
      <c r="E36" s="18">
        <f t="shared" si="44"/>
        <v>34.769366308026122</v>
      </c>
      <c r="F36" s="18">
        <f t="shared" si="44"/>
        <v>37.582987752820564</v>
      </c>
      <c r="G36" s="18">
        <f t="shared" si="44"/>
        <v>40.23539999056208</v>
      </c>
      <c r="H36" s="18">
        <f t="shared" si="44"/>
        <v>44.155838048896044</v>
      </c>
      <c r="I36" s="18">
        <f t="shared" si="44"/>
        <v>47.072821917359057</v>
      </c>
      <c r="J36" s="18">
        <f t="shared" si="44"/>
        <v>47.885278892563257</v>
      </c>
      <c r="K36" s="18">
        <f t="shared" ref="K36" si="45">K273/K173*100</f>
        <v>48.030125858136898</v>
      </c>
    </row>
    <row r="37" spans="1:11" ht="18" customHeight="1">
      <c r="A37" s="3" t="s">
        <v>30</v>
      </c>
      <c r="B37" s="18">
        <f t="shared" ref="B37:J37" si="46">B44/B71*100</f>
        <v>28.684508397699197</v>
      </c>
      <c r="C37" s="18">
        <f t="shared" si="46"/>
        <v>28.96210988808015</v>
      </c>
      <c r="D37" s="18">
        <f t="shared" si="46"/>
        <v>27.973373798886236</v>
      </c>
      <c r="E37" s="18">
        <f t="shared" si="46"/>
        <v>29.178050656948578</v>
      </c>
      <c r="F37" s="18">
        <f t="shared" si="46"/>
        <v>29.911503469958127</v>
      </c>
      <c r="G37" s="18">
        <f t="shared" si="46"/>
        <v>31.346920845903131</v>
      </c>
      <c r="H37" s="18">
        <f t="shared" si="46"/>
        <v>30.252770769119103</v>
      </c>
      <c r="I37" s="18">
        <f t="shared" si="46"/>
        <v>28.931393561026219</v>
      </c>
      <c r="J37" s="18">
        <f t="shared" si="46"/>
        <v>28.519268459485676</v>
      </c>
      <c r="K37" s="18">
        <f t="shared" ref="K37" si="47">K44/K71*100</f>
        <v>28.325982631631021</v>
      </c>
    </row>
    <row r="38" spans="1:11" ht="18" customHeight="1">
      <c r="A38" s="3" t="s">
        <v>31</v>
      </c>
      <c r="B38" s="18">
        <f t="shared" ref="B38:J38" si="48">B50/B71*100</f>
        <v>27.440554053533926</v>
      </c>
      <c r="C38" s="18">
        <f t="shared" si="48"/>
        <v>27.509053764069751</v>
      </c>
      <c r="D38" s="18">
        <f t="shared" si="48"/>
        <v>27.256683020395695</v>
      </c>
      <c r="E38" s="18">
        <f t="shared" si="48"/>
        <v>26.714132752045423</v>
      </c>
      <c r="F38" s="18">
        <f t="shared" si="48"/>
        <v>27.093289470264402</v>
      </c>
      <c r="G38" s="18">
        <f t="shared" si="48"/>
        <v>27.291175451949641</v>
      </c>
      <c r="H38" s="18">
        <f t="shared" si="48"/>
        <v>29.318292067614003</v>
      </c>
      <c r="I38" s="18">
        <f t="shared" si="48"/>
        <v>31.071870854312994</v>
      </c>
      <c r="J38" s="18">
        <f t="shared" si="48"/>
        <v>32.076370007768659</v>
      </c>
      <c r="K38" s="18">
        <f t="shared" ref="K38" si="49">K50/K71*100</f>
        <v>32.089481941785273</v>
      </c>
    </row>
    <row r="39" spans="1:11" ht="18" customHeight="1">
      <c r="A39" s="13" t="s">
        <v>32</v>
      </c>
      <c r="B39" s="20">
        <f t="shared" ref="B39:J39" si="50">B56/B71*100</f>
        <v>43.874937548766873</v>
      </c>
      <c r="C39" s="20">
        <f t="shared" si="50"/>
        <v>43.528836347850095</v>
      </c>
      <c r="D39" s="20">
        <f t="shared" si="50"/>
        <v>44.769943180718066</v>
      </c>
      <c r="E39" s="20">
        <f t="shared" si="50"/>
        <v>44.107816591005992</v>
      </c>
      <c r="F39" s="20">
        <f t="shared" si="50"/>
        <v>42.995207059777464</v>
      </c>
      <c r="G39" s="20">
        <f t="shared" si="50"/>
        <v>41.361903702147238</v>
      </c>
      <c r="H39" s="20">
        <f t="shared" si="50"/>
        <v>40.428937163266923</v>
      </c>
      <c r="I39" s="20">
        <f t="shared" si="50"/>
        <v>39.996735584660691</v>
      </c>
      <c r="J39" s="20">
        <f t="shared" si="50"/>
        <v>39.40436153274581</v>
      </c>
      <c r="K39" s="20">
        <f t="shared" ref="K39" si="51">K56/K71*100</f>
        <v>39.584535426583415</v>
      </c>
    </row>
    <row r="40" spans="1:11" ht="18" customHeight="1">
      <c r="B40" s="21"/>
      <c r="C40" s="21"/>
      <c r="D40" s="21"/>
      <c r="E40" s="21"/>
      <c r="F40" s="21"/>
      <c r="G40" s="21"/>
      <c r="H40" s="21"/>
    </row>
    <row r="41" spans="1:11" ht="18" customHeight="1">
      <c r="A41" s="107" t="s">
        <v>33</v>
      </c>
      <c r="B41" s="107"/>
      <c r="C41" s="107"/>
      <c r="D41" s="107"/>
      <c r="E41" s="107"/>
      <c r="F41" s="107"/>
      <c r="G41" s="107"/>
      <c r="H41" s="107"/>
      <c r="I41" s="2"/>
      <c r="J41" s="2"/>
      <c r="K41" s="2"/>
    </row>
    <row r="42" spans="1:11" ht="18" customHeight="1">
      <c r="B42" s="22" t="s">
        <v>34</v>
      </c>
      <c r="C42" s="22"/>
      <c r="D42" s="22"/>
      <c r="E42" s="22"/>
      <c r="F42" s="22"/>
      <c r="G42" s="22"/>
      <c r="H42" s="22"/>
      <c r="K42" s="6" t="s">
        <v>35</v>
      </c>
    </row>
    <row r="43" spans="1:11" ht="18" customHeight="1">
      <c r="A43" s="23" t="s">
        <v>36</v>
      </c>
      <c r="B43" s="24" t="s">
        <v>37</v>
      </c>
      <c r="C43" s="24" t="s">
        <v>38</v>
      </c>
      <c r="D43" s="24" t="s">
        <v>39</v>
      </c>
      <c r="E43" s="24" t="s">
        <v>40</v>
      </c>
      <c r="F43" s="24" t="s">
        <v>41</v>
      </c>
      <c r="G43" s="24" t="s">
        <v>42</v>
      </c>
      <c r="H43" s="24" t="s">
        <v>43</v>
      </c>
      <c r="I43" s="24" t="s">
        <v>44</v>
      </c>
      <c r="J43" s="24" t="s">
        <v>45</v>
      </c>
      <c r="K43" s="24" t="s">
        <v>46</v>
      </c>
    </row>
    <row r="44" spans="1:11" ht="18" customHeight="1">
      <c r="A44" s="22" t="s">
        <v>47</v>
      </c>
      <c r="B44" s="25">
        <f t="shared" ref="B44:G44" si="52">SUM(B45:B49)</f>
        <v>16546181.369550064</v>
      </c>
      <c r="C44" s="25">
        <f t="shared" si="52"/>
        <v>19551225.214639317</v>
      </c>
      <c r="D44" s="25">
        <f t="shared" si="52"/>
        <v>21313803.096073825</v>
      </c>
      <c r="E44" s="26">
        <f t="shared" si="52"/>
        <v>25234560.161530335</v>
      </c>
      <c r="F44" s="26">
        <f t="shared" si="52"/>
        <v>29739110.772056896</v>
      </c>
      <c r="G44" s="26">
        <f t="shared" si="52"/>
        <v>34154593.776216507</v>
      </c>
      <c r="H44" s="27">
        <f>'[1]GDP current prices'!H6</f>
        <v>35962728.006370202</v>
      </c>
      <c r="I44" s="28">
        <f>'[2]GDP current prices'!I6</f>
        <v>37192537.4253418</v>
      </c>
      <c r="J44" s="28">
        <f>'[3]GDP CP'!J6</f>
        <v>39965584.340953298</v>
      </c>
      <c r="K44" s="28">
        <f>'[3]GDP CP'!K6</f>
        <v>42233160.707980096</v>
      </c>
    </row>
    <row r="45" spans="1:11" ht="18" customHeight="1">
      <c r="A45" s="30" t="s">
        <v>48</v>
      </c>
      <c r="B45" s="31">
        <v>8797362.1132017691</v>
      </c>
      <c r="C45" s="11">
        <v>10500527.602967501</v>
      </c>
      <c r="D45" s="31">
        <v>11562090.038869999</v>
      </c>
      <c r="E45" s="32">
        <v>13279392.2750671</v>
      </c>
      <c r="F45" s="33">
        <v>16474729.3846683</v>
      </c>
      <c r="G45" s="32">
        <v>19703004.018261101</v>
      </c>
      <c r="H45" s="27">
        <f>'[1]GDP current prices'!H7</f>
        <v>21003719.729028501</v>
      </c>
      <c r="I45" s="32">
        <f>'[2]GDP current prices'!I7</f>
        <v>20686963.255190998</v>
      </c>
      <c r="J45" s="32">
        <f>'[3]GDP CP'!J7</f>
        <v>22867540.1913164</v>
      </c>
      <c r="K45" s="32">
        <f>'[3]GDP CP'!K7</f>
        <v>23513171.706684299</v>
      </c>
    </row>
    <row r="46" spans="1:11" ht="18" customHeight="1">
      <c r="A46" s="30" t="s">
        <v>49</v>
      </c>
      <c r="B46" s="31">
        <v>4633266.0498876404</v>
      </c>
      <c r="C46" s="11">
        <v>5579311.85630887</v>
      </c>
      <c r="D46" s="31">
        <v>5585210.5964898597</v>
      </c>
      <c r="E46" s="32">
        <v>7158456.5474439403</v>
      </c>
      <c r="F46" s="33">
        <v>8205006.6782478401</v>
      </c>
      <c r="G46" s="32">
        <v>8857938.9584897906</v>
      </c>
      <c r="H46" s="27">
        <f>'[1]GDP current prices'!H8</f>
        <v>9240099.7541077808</v>
      </c>
      <c r="I46" s="32">
        <f>'[2]GDP current prices'!I8</f>
        <v>10345069.2485628</v>
      </c>
      <c r="J46" s="32">
        <f>'[3]GDP CP'!J8</f>
        <v>10609888.475913201</v>
      </c>
      <c r="K46" s="32">
        <f>'[3]GDP CP'!K8</f>
        <v>11256597.026898701</v>
      </c>
    </row>
    <row r="47" spans="1:11" ht="18" customHeight="1">
      <c r="A47" s="30" t="s">
        <v>50</v>
      </c>
      <c r="B47" s="31">
        <v>1736757.1847985999</v>
      </c>
      <c r="C47" s="11">
        <v>2069113.1587993801</v>
      </c>
      <c r="D47" s="31">
        <v>2477897.0900556799</v>
      </c>
      <c r="E47" s="32">
        <v>2920424.7936117202</v>
      </c>
      <c r="F47" s="33">
        <v>3094767.2326016198</v>
      </c>
      <c r="G47" s="32">
        <v>3310076.0268775201</v>
      </c>
      <c r="H47" s="27">
        <f>'[1]GDP current prices'!H9</f>
        <v>3459581.3644319102</v>
      </c>
      <c r="I47" s="32">
        <f>'[2]GDP current prices'!I9</f>
        <v>3738359.7515556901</v>
      </c>
      <c r="J47" s="32">
        <f>'[3]GDP CP'!J9</f>
        <v>3947993.3398777498</v>
      </c>
      <c r="K47" s="32">
        <f>'[3]GDP CP'!K9</f>
        <v>4578311.4716161499</v>
      </c>
    </row>
    <row r="48" spans="1:11" ht="18" customHeight="1">
      <c r="A48" s="30" t="s">
        <v>51</v>
      </c>
      <c r="B48" s="31">
        <v>1353297.0899153501</v>
      </c>
      <c r="C48" s="11">
        <v>1375789.50338529</v>
      </c>
      <c r="D48" s="31">
        <v>1658604.8880090599</v>
      </c>
      <c r="E48" s="32">
        <v>1843401.00759175</v>
      </c>
      <c r="F48" s="33">
        <v>1929746.8069623699</v>
      </c>
      <c r="G48" s="32">
        <v>2245558.1178269801</v>
      </c>
      <c r="H48" s="27">
        <f>'[1]GDP current prices'!H10</f>
        <v>2218730.8732391102</v>
      </c>
      <c r="I48" s="32">
        <f>'[2]GDP current prices'!I10</f>
        <v>2379172.28781963</v>
      </c>
      <c r="J48" s="32">
        <f>'[3]GDP CP'!J10</f>
        <v>2494161.5437390199</v>
      </c>
      <c r="K48" s="32">
        <f>'[3]GDP CP'!K10</f>
        <v>2836934.46212709</v>
      </c>
    </row>
    <row r="49" spans="1:39" ht="18" customHeight="1">
      <c r="A49" s="3" t="s">
        <v>52</v>
      </c>
      <c r="B49" s="31">
        <v>25498.931746705399</v>
      </c>
      <c r="C49" s="11">
        <v>26483.0931782767</v>
      </c>
      <c r="D49" s="31">
        <v>30000.482649221402</v>
      </c>
      <c r="E49" s="32">
        <v>32885.537815823402</v>
      </c>
      <c r="F49" s="33">
        <v>34860.6695767657</v>
      </c>
      <c r="G49" s="32">
        <v>38016.654761114398</v>
      </c>
      <c r="H49" s="27">
        <f>'[1]GDP current prices'!H11</f>
        <v>40596.285562848301</v>
      </c>
      <c r="I49" s="32">
        <f>'[2]GDP current prices'!I11</f>
        <v>42972.882212689699</v>
      </c>
      <c r="J49" s="32">
        <f>'[3]GDP CP'!J11</f>
        <v>46000.790106896799</v>
      </c>
      <c r="K49" s="32">
        <f>'[3]GDP CP'!K11</f>
        <v>48146.040653960801</v>
      </c>
    </row>
    <row r="50" spans="1:39" ht="18" customHeight="1">
      <c r="A50" s="34" t="s">
        <v>53</v>
      </c>
      <c r="B50" s="25">
        <f t="shared" ref="B50:K50" si="53">SUM(B51:B55)</f>
        <v>15828627.005060788</v>
      </c>
      <c r="C50" s="25">
        <f t="shared" si="53"/>
        <v>18570321.971062772</v>
      </c>
      <c r="D50" s="25">
        <f t="shared" si="53"/>
        <v>20767733.600011557</v>
      </c>
      <c r="E50" s="26">
        <f t="shared" si="53"/>
        <v>23103647.259384707</v>
      </c>
      <c r="F50" s="26">
        <f t="shared" si="53"/>
        <v>26937139.336537793</v>
      </c>
      <c r="G50" s="26">
        <f t="shared" si="53"/>
        <v>29735584.423712689</v>
      </c>
      <c r="H50" s="26">
        <f t="shared" si="53"/>
        <v>34851874.272461042</v>
      </c>
      <c r="I50" s="26">
        <f t="shared" si="53"/>
        <v>39944212.061087854</v>
      </c>
      <c r="J50" s="26">
        <f t="shared" si="53"/>
        <v>44950342.001872733</v>
      </c>
      <c r="K50" s="26">
        <f t="shared" si="53"/>
        <v>47844421.339504562</v>
      </c>
    </row>
    <row r="51" spans="1:39" ht="18" customHeight="1">
      <c r="A51" s="36" t="s">
        <v>54</v>
      </c>
      <c r="B51" s="31">
        <v>3071557.9033699399</v>
      </c>
      <c r="C51" s="11">
        <v>3125480.4340036898</v>
      </c>
      <c r="D51" s="31">
        <v>3097933.3861746602</v>
      </c>
      <c r="E51" s="32">
        <v>4055619.4186553201</v>
      </c>
      <c r="F51" s="33">
        <v>5299362.3812413802</v>
      </c>
      <c r="G51" s="32">
        <v>5206217.0840838598</v>
      </c>
      <c r="H51" s="27">
        <f>'[1]GDP current prices'!H13</f>
        <v>6573058.9041233202</v>
      </c>
      <c r="I51" s="32">
        <f>'[2]GDP current prices'!I13</f>
        <v>7213402.8693004102</v>
      </c>
      <c r="J51" s="32">
        <f>'[3]GDP CP'!J13</f>
        <v>9947971.4593746103</v>
      </c>
      <c r="K51" s="32">
        <f>'[3]GDP CP'!K13</f>
        <v>11587501.2564197</v>
      </c>
    </row>
    <row r="52" spans="1:39" ht="18" customHeight="1">
      <c r="A52" s="36" t="s">
        <v>55</v>
      </c>
      <c r="B52" s="31">
        <v>5881780.4069424896</v>
      </c>
      <c r="C52" s="11">
        <v>6648876.1713179601</v>
      </c>
      <c r="D52" s="31">
        <v>7533518.9998027198</v>
      </c>
      <c r="E52" s="32">
        <v>7411671.7844324298</v>
      </c>
      <c r="F52" s="33">
        <v>8467126.2624940891</v>
      </c>
      <c r="G52" s="32">
        <v>9102281.6811026298</v>
      </c>
      <c r="H52" s="27">
        <f>'[1]GDP current prices'!H14</f>
        <v>10418776.379070699</v>
      </c>
      <c r="I52" s="32">
        <f>'[2]GDP current prices'!I14</f>
        <v>11860403.1499121</v>
      </c>
      <c r="J52" s="32">
        <f>'[3]GDP CP'!J14</f>
        <v>12531009.378045</v>
      </c>
      <c r="K52" s="32">
        <f>'[3]GDP CP'!K14</f>
        <v>12635164.0493402</v>
      </c>
    </row>
    <row r="53" spans="1:39" ht="18" customHeight="1">
      <c r="A53" s="36" t="s">
        <v>56</v>
      </c>
      <c r="B53" s="31">
        <v>522828.81573835498</v>
      </c>
      <c r="C53" s="11">
        <v>550300.06308532599</v>
      </c>
      <c r="D53" s="31">
        <v>818692.78426427697</v>
      </c>
      <c r="E53" s="32">
        <v>798801.19290113205</v>
      </c>
      <c r="F53" s="33">
        <v>472868.32280472602</v>
      </c>
      <c r="G53" s="32">
        <v>413350.53614156001</v>
      </c>
      <c r="H53" s="27">
        <f>'[1]GDP current prices'!H15</f>
        <v>348526.69145061699</v>
      </c>
      <c r="I53" s="32">
        <f>'[2]GDP current prices'!I15</f>
        <v>369917.10417618201</v>
      </c>
      <c r="J53" s="32">
        <f>'[3]GDP CP'!J15</f>
        <v>398084.33160177403</v>
      </c>
      <c r="K53" s="32">
        <f>'[3]GDP CP'!K15</f>
        <v>380056.82775884599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</row>
    <row r="54" spans="1:39" ht="18" customHeight="1">
      <c r="A54" s="36" t="s">
        <v>57</v>
      </c>
      <c r="B54" s="31">
        <v>279325.821480393</v>
      </c>
      <c r="C54" s="11">
        <v>324028.03898981598</v>
      </c>
      <c r="D54" s="31">
        <v>371581.06568820798</v>
      </c>
      <c r="E54" s="32">
        <v>390758.08580412401</v>
      </c>
      <c r="F54" s="33">
        <v>433131.97329869802</v>
      </c>
      <c r="G54" s="32">
        <v>519909.27940544201</v>
      </c>
      <c r="H54" s="27">
        <f>'[1]GDP current prices'!H16</f>
        <v>566562.17306940397</v>
      </c>
      <c r="I54" s="32">
        <f>'[2]GDP current prices'!I16</f>
        <v>628187.16795546201</v>
      </c>
      <c r="J54" s="32">
        <f>'[3]GDP CP'!J16</f>
        <v>745222.07079135103</v>
      </c>
      <c r="K54" s="32">
        <f>'[3]GDP CP'!K16</f>
        <v>876938.96649771999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</row>
    <row r="55" spans="1:39" ht="18" customHeight="1">
      <c r="A55" s="36" t="s">
        <v>58</v>
      </c>
      <c r="B55" s="31">
        <v>6073134.0575296097</v>
      </c>
      <c r="C55" s="11">
        <v>7921637.2636659797</v>
      </c>
      <c r="D55" s="31">
        <v>8946007.3640816901</v>
      </c>
      <c r="E55" s="32">
        <v>10446796.7775917</v>
      </c>
      <c r="F55" s="33">
        <v>12264650.3966989</v>
      </c>
      <c r="G55" s="32">
        <v>14493825.8429792</v>
      </c>
      <c r="H55" s="27">
        <f>'[1]GDP current prices'!H17</f>
        <v>16944950.124747001</v>
      </c>
      <c r="I55" s="32">
        <f>'[2]GDP current prices'!I17</f>
        <v>19872301.7697437</v>
      </c>
      <c r="J55" s="32">
        <f>'[3]GDP CP'!J17</f>
        <v>21328054.762060001</v>
      </c>
      <c r="K55" s="32">
        <f>'[3]GDP CP'!K17</f>
        <v>22364760.239488099</v>
      </c>
    </row>
    <row r="56" spans="1:39" ht="18" customHeight="1">
      <c r="A56" s="34" t="s">
        <v>59</v>
      </c>
      <c r="B56" s="25">
        <f t="shared" ref="B56:K56" si="54">SUM(B57:B70)</f>
        <v>25308527.662193049</v>
      </c>
      <c r="C56" s="25">
        <f t="shared" si="54"/>
        <v>29384671.422652673</v>
      </c>
      <c r="D56" s="25">
        <f t="shared" si="54"/>
        <v>34111643.466267563</v>
      </c>
      <c r="E56" s="26">
        <f t="shared" si="54"/>
        <v>38146528.856423877</v>
      </c>
      <c r="F56" s="26">
        <f t="shared" si="54"/>
        <v>42747407.421444289</v>
      </c>
      <c r="G56" s="26">
        <f t="shared" si="54"/>
        <v>45066596.036735021</v>
      </c>
      <c r="H56" s="26">
        <f t="shared" si="54"/>
        <v>48059560.622900791</v>
      </c>
      <c r="I56" s="26">
        <f t="shared" si="54"/>
        <v>51417505.416259222</v>
      </c>
      <c r="J56" s="26">
        <f t="shared" si="54"/>
        <v>55219450.543605186</v>
      </c>
      <c r="K56" s="26">
        <f t="shared" si="54"/>
        <v>59019313.397261918</v>
      </c>
    </row>
    <row r="57" spans="1:39" ht="18" customHeight="1">
      <c r="A57" s="36" t="s">
        <v>60</v>
      </c>
      <c r="B57" s="31">
        <v>6448378.3183162501</v>
      </c>
      <c r="C57" s="11">
        <v>7063672.6583589902</v>
      </c>
      <c r="D57" s="31">
        <v>8045701.6005100301</v>
      </c>
      <c r="E57" s="32">
        <v>8747862.1211202107</v>
      </c>
      <c r="F57" s="33">
        <v>9861677.7999534607</v>
      </c>
      <c r="G57" s="32">
        <v>10843498.6124068</v>
      </c>
      <c r="H57" s="27">
        <f>'[1]GDP current prices'!H19</f>
        <v>11793200.6076297</v>
      </c>
      <c r="I57" s="32">
        <f>'[2]GDP current prices'!I19</f>
        <v>12264511.085243599</v>
      </c>
      <c r="J57" s="32">
        <f>'[3]GDP CP'!J19</f>
        <v>12935145.093</v>
      </c>
      <c r="K57" s="32">
        <f>'[3]GDP CP'!K19</f>
        <v>14056161.4238778</v>
      </c>
    </row>
    <row r="58" spans="1:39" ht="18" customHeight="1">
      <c r="A58" s="36" t="s">
        <v>61</v>
      </c>
      <c r="B58" s="31">
        <v>3747784.4576636301</v>
      </c>
      <c r="C58" s="11">
        <v>5246332.5577180702</v>
      </c>
      <c r="D58" s="31">
        <v>6167365.60041147</v>
      </c>
      <c r="E58" s="32">
        <v>6929894.8638267899</v>
      </c>
      <c r="F58" s="33">
        <v>7549483.6438735398</v>
      </c>
      <c r="G58" s="32">
        <v>7897993.1208748203</v>
      </c>
      <c r="H58" s="27">
        <f>'[1]GDP current prices'!H20</f>
        <v>8381276.3295535296</v>
      </c>
      <c r="I58" s="32">
        <f>'[2]GDP current prices'!I20</f>
        <v>9622791.9634890705</v>
      </c>
      <c r="J58" s="32">
        <f>'[3]GDP CP'!J20</f>
        <v>11172778.32412</v>
      </c>
      <c r="K58" s="32">
        <f>'[3]GDP CP'!K20</f>
        <v>11527735.623686399</v>
      </c>
    </row>
    <row r="59" spans="1:39" ht="18" customHeight="1">
      <c r="A59" s="36" t="s">
        <v>62</v>
      </c>
      <c r="B59" s="31">
        <v>1253969.98924217</v>
      </c>
      <c r="C59" s="11">
        <v>1317190.74454784</v>
      </c>
      <c r="D59" s="31">
        <v>1330370.8520022801</v>
      </c>
      <c r="E59" s="32">
        <v>1421916.0998780299</v>
      </c>
      <c r="F59" s="33">
        <v>1523035.2110703001</v>
      </c>
      <c r="G59" s="32">
        <v>1602543.1569571299</v>
      </c>
      <c r="H59" s="27">
        <f>'[1]GDP current prices'!H21</f>
        <v>1653791.9153520099</v>
      </c>
      <c r="I59" s="32">
        <f>'[2]GDP current prices'!I21</f>
        <v>1764897.54210999</v>
      </c>
      <c r="J59" s="32">
        <f>'[3]GDP CP'!J21</f>
        <v>1506710.9033315501</v>
      </c>
      <c r="K59" s="32">
        <f>'[3]GDP CP'!K21</f>
        <v>1715763.96569638</v>
      </c>
    </row>
    <row r="60" spans="1:39" ht="18" customHeight="1">
      <c r="A60" s="36" t="s">
        <v>63</v>
      </c>
      <c r="B60" s="31">
        <v>1282255.0705478301</v>
      </c>
      <c r="C60" s="11">
        <v>1433178.7103897801</v>
      </c>
      <c r="D60" s="31">
        <v>1598596.8798792399</v>
      </c>
      <c r="E60" s="32">
        <v>1681098.00981224</v>
      </c>
      <c r="F60" s="33">
        <v>1739555.8013454999</v>
      </c>
      <c r="G60" s="32">
        <v>1829360.0684400201</v>
      </c>
      <c r="H60" s="27">
        <f>'[1]GDP current prices'!H22</f>
        <v>1948179.9193372701</v>
      </c>
      <c r="I60" s="32">
        <f>'[2]GDP current prices'!I22</f>
        <v>2052242.44045412</v>
      </c>
      <c r="J60" s="32">
        <f>'[3]GDP CP'!J22</f>
        <v>2196757.5733626899</v>
      </c>
      <c r="K60" s="32">
        <f>'[3]GDP CP'!K22</f>
        <v>2375162.3528009602</v>
      </c>
    </row>
    <row r="61" spans="1:39" ht="18" customHeight="1">
      <c r="A61" s="36" t="s">
        <v>64</v>
      </c>
      <c r="B61" s="31">
        <v>2561996.5867301002</v>
      </c>
      <c r="C61" s="11">
        <v>2541197.7252715402</v>
      </c>
      <c r="D61" s="31">
        <v>3614990.5144536002</v>
      </c>
      <c r="E61" s="32">
        <v>4189021.4581138398</v>
      </c>
      <c r="F61" s="33">
        <v>5268866.0517340098</v>
      </c>
      <c r="G61" s="32">
        <v>4789631.7646707101</v>
      </c>
      <c r="H61" s="27">
        <f>'[1]GDP current prices'!H23</f>
        <v>4947301.3560509495</v>
      </c>
      <c r="I61" s="32">
        <f>'[2]GDP current prices'!I23</f>
        <v>4927613.3034006897</v>
      </c>
      <c r="J61" s="32">
        <f>'[3]GDP CP'!J23</f>
        <v>5259756.69186363</v>
      </c>
      <c r="K61" s="32">
        <f>'[3]GDP CP'!K23</f>
        <v>5414783.98650523</v>
      </c>
    </row>
    <row r="62" spans="1:39" ht="18" customHeight="1">
      <c r="A62" s="36" t="s">
        <v>65</v>
      </c>
      <c r="B62" s="31">
        <v>2308220.7254804699</v>
      </c>
      <c r="C62" s="11">
        <v>2551028.9161691102</v>
      </c>
      <c r="D62" s="31">
        <v>2721060.8292281702</v>
      </c>
      <c r="E62" s="32">
        <v>2949597.61698128</v>
      </c>
      <c r="F62" s="33">
        <v>3162290.4893883299</v>
      </c>
      <c r="G62" s="32">
        <v>3334170.6783324601</v>
      </c>
      <c r="H62" s="27">
        <f>'[1]GDP current prices'!H24</f>
        <v>3553629.70409542</v>
      </c>
      <c r="I62" s="32">
        <f>'[2]GDP current prices'!I24</f>
        <v>3834060.9313202798</v>
      </c>
      <c r="J62" s="32">
        <f>'[3]GDP CP'!J24</f>
        <v>4253172.4189192504</v>
      </c>
      <c r="K62" s="32">
        <f>'[3]GDP CP'!K24</f>
        <v>4524204.4613818796</v>
      </c>
    </row>
    <row r="63" spans="1:39" ht="18" customHeight="1">
      <c r="A63" s="36" t="s">
        <v>66</v>
      </c>
      <c r="B63" s="31">
        <v>282743.78808025498</v>
      </c>
      <c r="C63" s="11">
        <v>353037.78530022502</v>
      </c>
      <c r="D63" s="31">
        <v>433939.23699094501</v>
      </c>
      <c r="E63" s="32">
        <v>518122.72450859298</v>
      </c>
      <c r="F63" s="33">
        <v>617914.34295148402</v>
      </c>
      <c r="G63" s="32">
        <v>726706.50233616505</v>
      </c>
      <c r="H63" s="27">
        <f>'[1]GDP current prices'!H25</f>
        <v>817441.608513079</v>
      </c>
      <c r="I63" s="32">
        <f>'[2]GDP current prices'!I25</f>
        <v>903234.12619195203</v>
      </c>
      <c r="J63" s="32">
        <f>'[3]GDP CP'!J25</f>
        <v>986132.83993187605</v>
      </c>
      <c r="K63" s="32">
        <f>'[3]GDP CP'!K25</f>
        <v>1088001.6086025201</v>
      </c>
    </row>
    <row r="64" spans="1:39" ht="18" customHeight="1">
      <c r="A64" s="36" t="s">
        <v>67</v>
      </c>
      <c r="B64" s="31">
        <v>1243364.7173538001</v>
      </c>
      <c r="C64" s="11">
        <v>1522883.6308921201</v>
      </c>
      <c r="D64" s="31">
        <v>1914455.57680726</v>
      </c>
      <c r="E64" s="32">
        <v>2183916.99724025</v>
      </c>
      <c r="F64" s="33">
        <v>2661977.9456504001</v>
      </c>
      <c r="G64" s="32">
        <v>3027383.80880991</v>
      </c>
      <c r="H64" s="27">
        <f>'[1]GDP current prices'!H26</f>
        <v>3306553.5538731399</v>
      </c>
      <c r="I64" s="32">
        <f>'[2]GDP current prices'!I26</f>
        <v>3640720.4266890399</v>
      </c>
      <c r="J64" s="32">
        <f>'[3]GDP CP'!J26</f>
        <v>3992260.2319736802</v>
      </c>
      <c r="K64" s="32">
        <f>'[3]GDP CP'!K26</f>
        <v>4408968.8864535</v>
      </c>
    </row>
    <row r="65" spans="1:11" ht="18" customHeight="1">
      <c r="A65" s="36" t="s">
        <v>68</v>
      </c>
      <c r="B65" s="31">
        <v>2882065.3646914898</v>
      </c>
      <c r="C65" s="11">
        <v>3615291.66533991</v>
      </c>
      <c r="D65" s="31">
        <v>3973787.4984024498</v>
      </c>
      <c r="E65" s="32">
        <v>4548604.3570154402</v>
      </c>
      <c r="F65" s="33">
        <v>4846490.9947661897</v>
      </c>
      <c r="G65" s="32">
        <v>4986287.4042732501</v>
      </c>
      <c r="H65" s="27">
        <f>'[1]GDP current prices'!H27</f>
        <v>5131630.00971366</v>
      </c>
      <c r="I65" s="32">
        <f>'[2]GDP current prices'!I27</f>
        <v>5354892.63457481</v>
      </c>
      <c r="J65" s="32">
        <f>'[3]GDP CP'!J27</f>
        <v>5530737.8727409001</v>
      </c>
      <c r="K65" s="32">
        <f>'[3]GDP CP'!K27</f>
        <v>5876655.0927826101</v>
      </c>
    </row>
    <row r="66" spans="1:11" ht="18" customHeight="1">
      <c r="A66" s="36" t="s">
        <v>69</v>
      </c>
      <c r="B66" s="31">
        <v>1498867.7405956399</v>
      </c>
      <c r="C66" s="11">
        <v>1728375.6551487399</v>
      </c>
      <c r="D66" s="31">
        <v>2027224.7025532499</v>
      </c>
      <c r="E66" s="32">
        <v>2413305.9378196402</v>
      </c>
      <c r="F66" s="33">
        <v>2673289.06155323</v>
      </c>
      <c r="G66" s="32">
        <v>2864290.00326367</v>
      </c>
      <c r="H66" s="27">
        <f>'[1]GDP current prices'!H28</f>
        <v>3081718.29561682</v>
      </c>
      <c r="I66" s="32">
        <f>'[2]GDP current prices'!I28</f>
        <v>3322028.1937067402</v>
      </c>
      <c r="J66" s="32">
        <f>'[3]GDP CP'!J28</f>
        <v>3440524.6716808798</v>
      </c>
      <c r="K66" s="32">
        <f>'[3]GDP CP'!K28</f>
        <v>3649793.9486838402</v>
      </c>
    </row>
    <row r="67" spans="1:11" ht="18" customHeight="1">
      <c r="A67" s="37" t="s">
        <v>70</v>
      </c>
      <c r="B67" s="31">
        <v>1011197.16102202</v>
      </c>
      <c r="C67" s="11">
        <v>1113563.3381350799</v>
      </c>
      <c r="D67" s="31">
        <v>1233076.76986746</v>
      </c>
      <c r="E67" s="32">
        <v>1419089.90508558</v>
      </c>
      <c r="F67" s="33">
        <v>1540484.0776050501</v>
      </c>
      <c r="G67" s="32">
        <v>1681353.3207491699</v>
      </c>
      <c r="H67" s="27">
        <f>'[1]GDP current prices'!H29</f>
        <v>1816737.7869708701</v>
      </c>
      <c r="I67" s="32">
        <f>'[2]GDP current prices'!I29</f>
        <v>1920962.55723502</v>
      </c>
      <c r="J67" s="32">
        <f>'[3]GDP CP'!J29</f>
        <v>2060599.6372597599</v>
      </c>
      <c r="K67" s="32">
        <f>'[3]GDP CP'!K29</f>
        <v>2213814.4925126298</v>
      </c>
    </row>
    <row r="68" spans="1:11" ht="18" customHeight="1">
      <c r="A68" s="36" t="s">
        <v>71</v>
      </c>
      <c r="B68" s="31">
        <v>174357.66016761601</v>
      </c>
      <c r="C68" s="11">
        <v>194938.282286753</v>
      </c>
      <c r="D68" s="31">
        <v>223468.071528859</v>
      </c>
      <c r="E68" s="32">
        <v>248510.056852757</v>
      </c>
      <c r="F68" s="33">
        <v>285625.55512478598</v>
      </c>
      <c r="G68" s="32">
        <v>322352.85802559601</v>
      </c>
      <c r="H68" s="27">
        <f>'[1]GDP current prices'!H30</f>
        <v>374923.94924536301</v>
      </c>
      <c r="I68" s="32">
        <f>'[2]GDP current prices'!I30</f>
        <v>427886.75021499902</v>
      </c>
      <c r="J68" s="32">
        <f>'[3]GDP CP'!J30</f>
        <v>416049.30014152499</v>
      </c>
      <c r="K68" s="32">
        <f>'[3]GDP CP'!K30</f>
        <v>513448.43592618301</v>
      </c>
    </row>
    <row r="69" spans="1:11" ht="18" customHeight="1">
      <c r="A69" s="36" t="s">
        <v>72</v>
      </c>
      <c r="B69" s="31">
        <v>474340.10474519001</v>
      </c>
      <c r="C69" s="11">
        <v>555957.43251508498</v>
      </c>
      <c r="D69" s="31">
        <v>661939.34698177001</v>
      </c>
      <c r="E69" s="32">
        <v>717898.05542494997</v>
      </c>
      <c r="F69" s="33">
        <v>831215.65279191697</v>
      </c>
      <c r="G69" s="32">
        <v>959152.42382914503</v>
      </c>
      <c r="H69" s="27">
        <f>'[1]GDP current prices'!H31</f>
        <v>1037611.77149681</v>
      </c>
      <c r="I69" s="32">
        <f>'[2]GDP current prices'!I31</f>
        <v>1140417.14741614</v>
      </c>
      <c r="J69" s="32">
        <f>'[3]GDP CP'!J31</f>
        <v>1217189.5055422401</v>
      </c>
      <c r="K69" s="32">
        <f>'[3]GDP CP'!K31</f>
        <v>1358754.27924968</v>
      </c>
    </row>
    <row r="70" spans="1:11" ht="18" customHeight="1">
      <c r="A70" s="36" t="s">
        <v>73</v>
      </c>
      <c r="B70" s="31">
        <v>138985.97755659101</v>
      </c>
      <c r="C70" s="11">
        <v>148022.320579433</v>
      </c>
      <c r="D70" s="31">
        <v>165665.98665077699</v>
      </c>
      <c r="E70" s="32">
        <v>177690.65274428099</v>
      </c>
      <c r="F70" s="33">
        <v>185500.793636088</v>
      </c>
      <c r="G70" s="32">
        <v>201872.31376617399</v>
      </c>
      <c r="H70" s="27">
        <f>'[1]GDP current prices'!H32</f>
        <v>215563.815452173</v>
      </c>
      <c r="I70" s="32">
        <f>'[2]GDP current prices'!I32</f>
        <v>241246.31421277701</v>
      </c>
      <c r="J70" s="32">
        <f>'[3]GDP CP'!J32</f>
        <v>251635.47973719001</v>
      </c>
      <c r="K70" s="32">
        <f>'[3]GDP CP'!K32</f>
        <v>296064.83910229598</v>
      </c>
    </row>
    <row r="71" spans="1:11" ht="18" customHeight="1">
      <c r="A71" s="1" t="s">
        <v>74</v>
      </c>
      <c r="B71" s="25">
        <f t="shared" ref="B71:G71" si="55">B44+B50+B56</f>
        <v>57683336.036803901</v>
      </c>
      <c r="C71" s="25">
        <f t="shared" si="55"/>
        <v>67506218.608354762</v>
      </c>
      <c r="D71" s="25">
        <f t="shared" si="55"/>
        <v>76193180.162352949</v>
      </c>
      <c r="E71" s="26">
        <f t="shared" si="55"/>
        <v>86484736.277338922</v>
      </c>
      <c r="F71" s="26">
        <f t="shared" si="55"/>
        <v>99423657.530038983</v>
      </c>
      <c r="G71" s="26">
        <f t="shared" si="55"/>
        <v>108956774.23666421</v>
      </c>
      <c r="H71" s="26">
        <f>'[1]GDP current prices'!H33</f>
        <v>118874162.901732</v>
      </c>
      <c r="I71" s="28">
        <f>'[2]GDP current prices'!I33</f>
        <v>128554254.902689</v>
      </c>
      <c r="J71" s="28">
        <f>'[3]GDP CP'!J33</f>
        <v>140135376.88643101</v>
      </c>
      <c r="K71" s="28">
        <f>'[3]GDP CP'!K33</f>
        <v>149096895.444747</v>
      </c>
    </row>
    <row r="72" spans="1:11" ht="18" customHeight="1">
      <c r="A72" s="38" t="s">
        <v>75</v>
      </c>
      <c r="B72" s="31">
        <v>4635323</v>
      </c>
      <c r="C72" s="11">
        <v>5470981.2158386698</v>
      </c>
      <c r="D72" s="31">
        <v>6410207.5783498501</v>
      </c>
      <c r="E72" s="32">
        <v>7864579.4142312501</v>
      </c>
      <c r="F72" s="33">
        <v>8938666.7594769597</v>
      </c>
      <c r="G72" s="32">
        <v>9787724.2005499993</v>
      </c>
      <c r="H72" s="32">
        <f>'[1]GDP current prices'!H34</f>
        <v>10169738.409435799</v>
      </c>
      <c r="I72" s="32">
        <f>'[2]GDP current prices'!I34</f>
        <v>11087599.5952721</v>
      </c>
      <c r="J72" s="32">
        <f>'[3]GDP CP'!J34</f>
        <v>11031006.1804747</v>
      </c>
      <c r="K72" s="32">
        <f>'[3]GDP CP'!K34</f>
        <v>12428863.169341899</v>
      </c>
    </row>
    <row r="73" spans="1:11" ht="18" customHeight="1">
      <c r="A73" s="1" t="s">
        <v>76</v>
      </c>
      <c r="B73" s="24">
        <f t="shared" ref="B73:G73" si="56">B71+B72</f>
        <v>62318659.036803901</v>
      </c>
      <c r="C73" s="24">
        <f t="shared" si="56"/>
        <v>72977199.824193433</v>
      </c>
      <c r="D73" s="24">
        <f t="shared" si="56"/>
        <v>82603387.740702793</v>
      </c>
      <c r="E73" s="40">
        <f t="shared" si="56"/>
        <v>94349315.691570178</v>
      </c>
      <c r="F73" s="40">
        <f t="shared" si="56"/>
        <v>108362324.28951594</v>
      </c>
      <c r="G73" s="40">
        <f t="shared" si="56"/>
        <v>118744498.43721421</v>
      </c>
      <c r="H73" s="40">
        <f>'[1]GDP current prices'!H35</f>
        <v>129043901.311168</v>
      </c>
      <c r="I73" s="40">
        <f>'[2]GDP current prices'!I35</f>
        <v>139641854.49796101</v>
      </c>
      <c r="J73" s="40">
        <f>'[3]GDP CP'!J35</f>
        <v>151166383.06690601</v>
      </c>
      <c r="K73" s="40">
        <f>'[3]GDP CP'!K35</f>
        <v>161525758.61408901</v>
      </c>
    </row>
    <row r="74" spans="1:11" ht="18" customHeight="1">
      <c r="A74" s="11"/>
      <c r="B74" s="21"/>
      <c r="C74" s="21"/>
      <c r="D74" s="21"/>
      <c r="E74" s="21"/>
      <c r="F74" s="21"/>
      <c r="G74" s="21"/>
      <c r="H74" s="21"/>
      <c r="I74" s="39"/>
      <c r="J74" s="41"/>
    </row>
    <row r="75" spans="1:11" ht="18" customHeight="1">
      <c r="A75" s="107" t="s">
        <v>77</v>
      </c>
      <c r="B75" s="107"/>
      <c r="C75" s="107"/>
      <c r="D75" s="107"/>
      <c r="E75" s="107"/>
      <c r="F75" s="107"/>
      <c r="G75" s="107"/>
      <c r="H75" s="107"/>
      <c r="I75" s="2"/>
      <c r="J75" s="2"/>
      <c r="K75" s="2"/>
    </row>
    <row r="76" spans="1:11" ht="18" customHeight="1">
      <c r="K76" s="6" t="s">
        <v>34</v>
      </c>
    </row>
    <row r="77" spans="1:11" ht="18" customHeight="1">
      <c r="A77" s="23" t="s">
        <v>36</v>
      </c>
      <c r="B77" s="24" t="s">
        <v>37</v>
      </c>
      <c r="C77" s="24" t="s">
        <v>38</v>
      </c>
      <c r="D77" s="24" t="s">
        <v>39</v>
      </c>
      <c r="E77" s="24" t="s">
        <v>40</v>
      </c>
      <c r="F77" s="24" t="s">
        <v>41</v>
      </c>
      <c r="G77" s="24" t="s">
        <v>42</v>
      </c>
      <c r="H77" s="24" t="s">
        <v>43</v>
      </c>
      <c r="I77" s="24" t="s">
        <v>44</v>
      </c>
      <c r="J77" s="24" t="s">
        <v>45</v>
      </c>
      <c r="K77" s="24" t="s">
        <v>46</v>
      </c>
    </row>
    <row r="78" spans="1:11" ht="18" customHeight="1">
      <c r="A78" s="22" t="s">
        <v>47</v>
      </c>
      <c r="B78" s="42">
        <f t="shared" ref="B78:K78" si="57">100*B44/B$73</f>
        <v>26.550926520704316</v>
      </c>
      <c r="C78" s="42">
        <f t="shared" si="57"/>
        <v>26.790867917293927</v>
      </c>
      <c r="D78" s="42">
        <f t="shared" si="57"/>
        <v>25.802577447524534</v>
      </c>
      <c r="E78" s="42">
        <f t="shared" si="57"/>
        <v>26.745885729603614</v>
      </c>
      <c r="F78" s="42">
        <f t="shared" si="57"/>
        <v>27.444142571731597</v>
      </c>
      <c r="G78" s="42">
        <f t="shared" si="57"/>
        <v>28.763095743989894</v>
      </c>
      <c r="H78" s="42">
        <f t="shared" si="57"/>
        <v>27.868599477360839</v>
      </c>
      <c r="I78" s="42">
        <f t="shared" si="57"/>
        <v>26.634233381571761</v>
      </c>
      <c r="J78" s="42">
        <f t="shared" si="57"/>
        <v>26.438142879468508</v>
      </c>
      <c r="K78" s="42">
        <f t="shared" si="57"/>
        <v>26.146393659033606</v>
      </c>
    </row>
    <row r="79" spans="1:11" ht="18" customHeight="1">
      <c r="A79" s="30" t="s">
        <v>48</v>
      </c>
      <c r="B79" s="43">
        <f t="shared" ref="B79:J79" si="58">100*B45/B$73</f>
        <v>14.116738468339408</v>
      </c>
      <c r="C79" s="44">
        <f t="shared" si="58"/>
        <v>14.388778451713574</v>
      </c>
      <c r="D79" s="43">
        <f t="shared" si="58"/>
        <v>13.997113623431673</v>
      </c>
      <c r="E79" s="44">
        <f t="shared" si="58"/>
        <v>14.074709686795931</v>
      </c>
      <c r="F79" s="43">
        <f t="shared" si="58"/>
        <v>15.20337395186551</v>
      </c>
      <c r="G79" s="44">
        <f t="shared" si="58"/>
        <v>16.592772109504512</v>
      </c>
      <c r="H79" s="43">
        <f t="shared" si="58"/>
        <v>16.27641408514263</v>
      </c>
      <c r="I79" s="44">
        <f t="shared" si="58"/>
        <v>14.814300003078991</v>
      </c>
      <c r="J79" s="44">
        <f t="shared" si="58"/>
        <v>15.127397856172335</v>
      </c>
      <c r="K79" s="44">
        <f t="shared" ref="K79" si="59">100*K45/K$73</f>
        <v>14.556917675812342</v>
      </c>
    </row>
    <row r="80" spans="1:11" ht="18" customHeight="1">
      <c r="A80" s="30" t="s">
        <v>49</v>
      </c>
      <c r="B80" s="43">
        <f t="shared" ref="B80:J80" si="60">100*B46/B$73</f>
        <v>7.4347974130048993</v>
      </c>
      <c r="C80" s="44">
        <f t="shared" si="60"/>
        <v>7.6452808133907251</v>
      </c>
      <c r="D80" s="43">
        <f t="shared" si="60"/>
        <v>6.7614788560757164</v>
      </c>
      <c r="E80" s="44">
        <f t="shared" si="60"/>
        <v>7.5871843849351066</v>
      </c>
      <c r="F80" s="43">
        <f t="shared" si="60"/>
        <v>7.5718260309055356</v>
      </c>
      <c r="G80" s="44">
        <f t="shared" si="60"/>
        <v>7.4596626160102888</v>
      </c>
      <c r="H80" s="43">
        <f t="shared" si="60"/>
        <v>7.1604311867686095</v>
      </c>
      <c r="I80" s="44">
        <f t="shared" si="60"/>
        <v>7.4082869249733818</v>
      </c>
      <c r="J80" s="44">
        <f t="shared" si="60"/>
        <v>7.01868250113339</v>
      </c>
      <c r="K80" s="44">
        <f t="shared" ref="K80" si="61">100*K46/K$73</f>
        <v>6.9689176039052194</v>
      </c>
    </row>
    <row r="81" spans="1:39" ht="18" customHeight="1">
      <c r="A81" s="30" t="s">
        <v>50</v>
      </c>
      <c r="B81" s="43">
        <f t="shared" ref="B81:J81" si="62">100*B47/B$73</f>
        <v>2.7868975546680375</v>
      </c>
      <c r="C81" s="44">
        <f t="shared" si="62"/>
        <v>2.8352871359602738</v>
      </c>
      <c r="D81" s="43">
        <f t="shared" si="62"/>
        <v>2.9997523804156243</v>
      </c>
      <c r="E81" s="44">
        <f t="shared" si="62"/>
        <v>3.0953322471979003</v>
      </c>
      <c r="F81" s="43">
        <f t="shared" si="62"/>
        <v>2.855943938903716</v>
      </c>
      <c r="G81" s="44">
        <f t="shared" si="62"/>
        <v>2.7875615884871605</v>
      </c>
      <c r="H81" s="43">
        <f t="shared" si="62"/>
        <v>2.6809336429543484</v>
      </c>
      <c r="I81" s="44">
        <f t="shared" si="62"/>
        <v>2.6771054888921402</v>
      </c>
      <c r="J81" s="44">
        <f t="shared" si="62"/>
        <v>2.6116873737267192</v>
      </c>
      <c r="K81" s="44">
        <f t="shared" ref="K81" si="63">100*K47/K$73</f>
        <v>2.834415706137912</v>
      </c>
      <c r="O81" s="7"/>
      <c r="P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</row>
    <row r="82" spans="1:39" ht="18" customHeight="1">
      <c r="A82" s="30" t="s">
        <v>51</v>
      </c>
      <c r="B82" s="43">
        <f t="shared" ref="B82:J82" si="64">100*B48/B$73</f>
        <v>2.1715760750181183</v>
      </c>
      <c r="C82" s="44">
        <f t="shared" si="64"/>
        <v>1.885231972040105</v>
      </c>
      <c r="D82" s="43">
        <f t="shared" si="64"/>
        <v>2.0079138802581857</v>
      </c>
      <c r="E82" s="44">
        <f t="shared" si="64"/>
        <v>1.9538043218223917</v>
      </c>
      <c r="F82" s="43">
        <f t="shared" si="64"/>
        <v>1.7808281795493686</v>
      </c>
      <c r="G82" s="44">
        <f t="shared" si="64"/>
        <v>1.8910839216810638</v>
      </c>
      <c r="H82" s="43">
        <f t="shared" si="64"/>
        <v>1.7193612799174507</v>
      </c>
      <c r="I82" s="44">
        <f t="shared" si="64"/>
        <v>1.7037673241831441</v>
      </c>
      <c r="J82" s="44">
        <f t="shared" si="64"/>
        <v>1.6499445796987204</v>
      </c>
      <c r="K82" s="44">
        <f t="shared" ref="K82" si="65">100*K48/K$73</f>
        <v>1.756335637404423</v>
      </c>
    </row>
    <row r="83" spans="1:39" ht="18" customHeight="1">
      <c r="A83" s="3" t="s">
        <v>52</v>
      </c>
      <c r="B83" s="43">
        <f t="shared" ref="B83:J83" si="66">100*B49/B$73</f>
        <v>4.0917009673854407E-2</v>
      </c>
      <c r="C83" s="44">
        <f t="shared" si="66"/>
        <v>3.6289544189248284E-2</v>
      </c>
      <c r="D83" s="43">
        <f t="shared" si="66"/>
        <v>3.6318707343329301E-2</v>
      </c>
      <c r="E83" s="44">
        <f t="shared" si="66"/>
        <v>3.4855088852288968E-2</v>
      </c>
      <c r="F83" s="43">
        <f t="shared" si="66"/>
        <v>3.217047050746813E-2</v>
      </c>
      <c r="G83" s="44">
        <f t="shared" si="66"/>
        <v>3.2015508306867446E-2</v>
      </c>
      <c r="H83" s="43">
        <f t="shared" si="66"/>
        <v>3.1459282577761719E-2</v>
      </c>
      <c r="I83" s="44">
        <f t="shared" si="66"/>
        <v>3.0773640444109948E-2</v>
      </c>
      <c r="J83" s="44">
        <f t="shared" si="66"/>
        <v>3.0430568737320994E-2</v>
      </c>
      <c r="K83" s="44">
        <f t="shared" ref="K83" si="67">100*K49/K$73</f>
        <v>2.9807035773773659E-2</v>
      </c>
      <c r="O83" s="7"/>
      <c r="P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</row>
    <row r="84" spans="1:39" ht="18" customHeight="1">
      <c r="A84" s="34" t="s">
        <v>53</v>
      </c>
      <c r="B84" s="42">
        <f t="shared" ref="B84:J84" si="68">100*B50/B$73</f>
        <v>25.399498721101782</v>
      </c>
      <c r="C84" s="42">
        <f t="shared" si="68"/>
        <v>25.446745032420839</v>
      </c>
      <c r="D84" s="42">
        <f t="shared" si="68"/>
        <v>25.141503475865633</v>
      </c>
      <c r="E84" s="42">
        <f t="shared" si="68"/>
        <v>24.487350109576841</v>
      </c>
      <c r="F84" s="42">
        <f t="shared" si="68"/>
        <v>24.858399368187015</v>
      </c>
      <c r="G84" s="42">
        <f t="shared" si="68"/>
        <v>25.041652299736047</v>
      </c>
      <c r="H84" s="42">
        <f t="shared" si="68"/>
        <v>27.007765511073259</v>
      </c>
      <c r="I84" s="42">
        <f t="shared" si="68"/>
        <v>28.604756220615148</v>
      </c>
      <c r="J84" s="42">
        <f t="shared" si="68"/>
        <v>29.735673428117796</v>
      </c>
      <c r="K84" s="42">
        <f t="shared" ref="K84" si="69">100*K50/K$73</f>
        <v>29.620304371275282</v>
      </c>
    </row>
    <row r="85" spans="1:39" ht="18" customHeight="1">
      <c r="A85" s="36" t="s">
        <v>54</v>
      </c>
      <c r="B85" s="43">
        <f t="shared" ref="B85:J85" si="70">100*B51/B$73</f>
        <v>4.9287933194389693</v>
      </c>
      <c r="C85" s="44">
        <f t="shared" si="70"/>
        <v>4.2828177040680711</v>
      </c>
      <c r="D85" s="43">
        <f t="shared" si="70"/>
        <v>3.7503708636009789</v>
      </c>
      <c r="E85" s="44">
        <f t="shared" si="70"/>
        <v>4.2985149271386573</v>
      </c>
      <c r="F85" s="43">
        <f t="shared" si="70"/>
        <v>4.8904104041575023</v>
      </c>
      <c r="G85" s="44">
        <f t="shared" si="70"/>
        <v>4.3843859316451876</v>
      </c>
      <c r="H85" s="43">
        <f t="shared" si="70"/>
        <v>5.0936610233702382</v>
      </c>
      <c r="I85" s="44">
        <f t="shared" si="70"/>
        <v>5.1656452825221804</v>
      </c>
      <c r="J85" s="44">
        <f t="shared" si="70"/>
        <v>6.5808093423599701</v>
      </c>
      <c r="K85" s="44">
        <f t="shared" ref="K85" si="71">100*K51/K$73</f>
        <v>7.1737791890543612</v>
      </c>
    </row>
    <row r="86" spans="1:39" ht="18" customHeight="1">
      <c r="A86" s="36" t="s">
        <v>55</v>
      </c>
      <c r="B86" s="43">
        <f t="shared" ref="B86:J86" si="72">100*B52/B$73</f>
        <v>9.4382332640836371</v>
      </c>
      <c r="C86" s="44">
        <f t="shared" si="72"/>
        <v>9.1108951663471771</v>
      </c>
      <c r="D86" s="43">
        <f t="shared" si="72"/>
        <v>9.1201090001912597</v>
      </c>
      <c r="E86" s="44">
        <f t="shared" si="72"/>
        <v>7.8555649610234966</v>
      </c>
      <c r="F86" s="43">
        <f t="shared" si="72"/>
        <v>7.8137178378272241</v>
      </c>
      <c r="G86" s="44">
        <f t="shared" si="72"/>
        <v>7.6654344419294791</v>
      </c>
      <c r="H86" s="43">
        <f t="shared" si="72"/>
        <v>8.0738231510434151</v>
      </c>
      <c r="I86" s="44">
        <f t="shared" si="72"/>
        <v>8.4934443133489612</v>
      </c>
      <c r="J86" s="44">
        <f t="shared" si="72"/>
        <v>8.289547665170236</v>
      </c>
      <c r="K86" s="44">
        <f t="shared" ref="K86" si="73">100*K52/K$73</f>
        <v>7.8223833509599157</v>
      </c>
    </row>
    <row r="87" spans="1:39" ht="18" customHeight="1">
      <c r="A87" s="36" t="s">
        <v>56</v>
      </c>
      <c r="B87" s="43">
        <f t="shared" ref="B87:J87" si="74">100*B53/B$73</f>
        <v>0.83896031111578451</v>
      </c>
      <c r="C87" s="44">
        <f t="shared" si="74"/>
        <v>0.75407122280799033</v>
      </c>
      <c r="D87" s="43">
        <f t="shared" si="74"/>
        <v>0.99111284253159793</v>
      </c>
      <c r="E87" s="44">
        <f t="shared" si="74"/>
        <v>0.84664227508806678</v>
      </c>
      <c r="F87" s="43">
        <f t="shared" si="74"/>
        <v>0.43637705808279348</v>
      </c>
      <c r="G87" s="44">
        <f t="shared" si="74"/>
        <v>0.34810078915792281</v>
      </c>
      <c r="H87" s="43">
        <f t="shared" si="74"/>
        <v>0.27008381481756555</v>
      </c>
      <c r="I87" s="44">
        <f t="shared" si="74"/>
        <v>0.26490417611976314</v>
      </c>
      <c r="J87" s="44">
        <f t="shared" si="74"/>
        <v>0.26334183799686633</v>
      </c>
      <c r="K87" s="44">
        <f t="shared" ref="K87" si="75">100*K53/K$73</f>
        <v>0.23529177700187301</v>
      </c>
    </row>
    <row r="88" spans="1:39" ht="18" customHeight="1">
      <c r="A88" s="36" t="s">
        <v>57</v>
      </c>
      <c r="B88" s="43">
        <f t="shared" ref="B88:J88" si="76">100*B54/B$73</f>
        <v>0.44822180996454031</v>
      </c>
      <c r="C88" s="44">
        <f t="shared" si="76"/>
        <v>0.44401270502351348</v>
      </c>
      <c r="D88" s="43">
        <f t="shared" si="76"/>
        <v>0.44983756217677684</v>
      </c>
      <c r="E88" s="44">
        <f t="shared" si="76"/>
        <v>0.41416101742753503</v>
      </c>
      <c r="F88" s="43">
        <f t="shared" si="76"/>
        <v>0.39970716403376699</v>
      </c>
      <c r="G88" s="44">
        <f t="shared" si="76"/>
        <v>0.4378386251556256</v>
      </c>
      <c r="H88" s="43">
        <f t="shared" si="76"/>
        <v>0.43904606673602742</v>
      </c>
      <c r="I88" s="44">
        <f t="shared" si="76"/>
        <v>0.44985593339039659</v>
      </c>
      <c r="J88" s="44">
        <f t="shared" si="76"/>
        <v>0.49298134656136933</v>
      </c>
      <c r="K88" s="44">
        <f t="shared" ref="K88" si="77">100*K54/K$73</f>
        <v>0.54290967213029351</v>
      </c>
    </row>
    <row r="89" spans="1:39" ht="18" customHeight="1">
      <c r="A89" s="36" t="s">
        <v>58</v>
      </c>
      <c r="B89" s="43">
        <f t="shared" ref="B89:J89" si="78">100*B55/B$73</f>
        <v>9.745290016498851</v>
      </c>
      <c r="C89" s="44">
        <f t="shared" si="78"/>
        <v>10.854948234174087</v>
      </c>
      <c r="D89" s="43">
        <f t="shared" si="78"/>
        <v>10.830073207365015</v>
      </c>
      <c r="E89" s="44">
        <f t="shared" si="78"/>
        <v>11.072466928899081</v>
      </c>
      <c r="F89" s="43">
        <f t="shared" si="78"/>
        <v>11.318186904085726</v>
      </c>
      <c r="G89" s="44">
        <f t="shared" si="78"/>
        <v>12.205892511847836</v>
      </c>
      <c r="H89" s="43">
        <f t="shared" si="78"/>
        <v>13.131151455106009</v>
      </c>
      <c r="I89" s="44">
        <f t="shared" si="78"/>
        <v>14.230906515233846</v>
      </c>
      <c r="J89" s="44">
        <f t="shared" si="78"/>
        <v>14.108993236029361</v>
      </c>
      <c r="K89" s="44">
        <f t="shared" ref="K89" si="79">100*K55/K$73</f>
        <v>13.845940382128838</v>
      </c>
    </row>
    <row r="90" spans="1:39" ht="18" customHeight="1">
      <c r="A90" s="34" t="s">
        <v>59</v>
      </c>
      <c r="B90" s="42">
        <f t="shared" ref="B90:J90" si="80">100*B56/B$73</f>
        <v>40.611476648184045</v>
      </c>
      <c r="C90" s="42">
        <f t="shared" si="80"/>
        <v>40.265550738370557</v>
      </c>
      <c r="D90" s="42">
        <f t="shared" si="80"/>
        <v>41.295695490536232</v>
      </c>
      <c r="E90" s="42">
        <f t="shared" si="80"/>
        <v>40.431166433814582</v>
      </c>
      <c r="F90" s="42">
        <f t="shared" si="80"/>
        <v>39.448588521628913</v>
      </c>
      <c r="G90" s="42">
        <f t="shared" si="80"/>
        <v>37.952576018133456</v>
      </c>
      <c r="H90" s="42">
        <f t="shared" si="80"/>
        <v>37.242798872775182</v>
      </c>
      <c r="I90" s="42">
        <f t="shared" si="80"/>
        <v>36.820984368271901</v>
      </c>
      <c r="J90" s="42">
        <f t="shared" si="80"/>
        <v>36.528922253279781</v>
      </c>
      <c r="K90" s="42">
        <f t="shared" ref="K90" si="81">100*K56/K$73</f>
        <v>36.538638730846969</v>
      </c>
    </row>
    <row r="91" spans="1:39" ht="18" customHeight="1">
      <c r="A91" s="36" t="s">
        <v>60</v>
      </c>
      <c r="B91" s="43">
        <f t="shared" ref="B91:J91" si="82">100*B57/B$73</f>
        <v>10.347427910006845</v>
      </c>
      <c r="C91" s="44">
        <f t="shared" si="82"/>
        <v>9.6792870586646416</v>
      </c>
      <c r="D91" s="43">
        <f t="shared" si="82"/>
        <v>9.7401593573449929</v>
      </c>
      <c r="E91" s="44">
        <f t="shared" si="82"/>
        <v>9.2717812068898819</v>
      </c>
      <c r="F91" s="43">
        <f t="shared" si="82"/>
        <v>9.1006517852142252</v>
      </c>
      <c r="G91" s="44">
        <f t="shared" si="82"/>
        <v>9.1317903188081306</v>
      </c>
      <c r="H91" s="43">
        <f t="shared" si="82"/>
        <v>9.1389058202699172</v>
      </c>
      <c r="I91" s="44">
        <f t="shared" si="82"/>
        <v>8.7828331479389519</v>
      </c>
      <c r="J91" s="44">
        <f t="shared" si="82"/>
        <v>8.5568926308668267</v>
      </c>
      <c r="K91" s="44">
        <f t="shared" ref="K91" si="83">100*K57/K$73</f>
        <v>8.702117572133016</v>
      </c>
    </row>
    <row r="92" spans="1:39" ht="18" customHeight="1">
      <c r="A92" s="36" t="s">
        <v>61</v>
      </c>
      <c r="B92" s="43">
        <f t="shared" ref="B92:J92" si="84">100*B58/B$73</f>
        <v>6.0139042071657522</v>
      </c>
      <c r="C92" s="44">
        <f t="shared" si="84"/>
        <v>7.1890022779125644</v>
      </c>
      <c r="D92" s="43">
        <f t="shared" si="84"/>
        <v>7.4662380915552964</v>
      </c>
      <c r="E92" s="44">
        <f t="shared" si="84"/>
        <v>7.344933890650311</v>
      </c>
      <c r="F92" s="43">
        <f t="shared" si="84"/>
        <v>6.9668897316222971</v>
      </c>
      <c r="G92" s="44">
        <f t="shared" si="84"/>
        <v>6.651249720887793</v>
      </c>
      <c r="H92" s="43">
        <f t="shared" si="84"/>
        <v>6.494903086774686</v>
      </c>
      <c r="I92" s="44">
        <f t="shared" si="84"/>
        <v>6.8910513957902051</v>
      </c>
      <c r="J92" s="44">
        <f t="shared" si="84"/>
        <v>7.3910469361266289</v>
      </c>
      <c r="K92" s="44">
        <f t="shared" ref="K92" si="85">100*K58/K$73</f>
        <v>7.1367785067817024</v>
      </c>
    </row>
    <row r="93" spans="1:39" ht="18" customHeight="1">
      <c r="A93" s="36" t="s">
        <v>62</v>
      </c>
      <c r="B93" s="43">
        <f t="shared" ref="B93:J93" si="86">100*B59/B$73</f>
        <v>2.0121902631146242</v>
      </c>
      <c r="C93" s="44">
        <f t="shared" si="86"/>
        <v>1.8049346202937815</v>
      </c>
      <c r="D93" s="43">
        <f t="shared" si="86"/>
        <v>1.6105524100033251</v>
      </c>
      <c r="E93" s="44">
        <f t="shared" si="86"/>
        <v>1.507076219319176</v>
      </c>
      <c r="F93" s="43">
        <f t="shared" si="86"/>
        <v>1.4055025314897696</v>
      </c>
      <c r="G93" s="44">
        <f t="shared" si="86"/>
        <v>1.349572551190209</v>
      </c>
      <c r="H93" s="43">
        <f t="shared" si="86"/>
        <v>1.2815730914428605</v>
      </c>
      <c r="I93" s="44">
        <f t="shared" si="86"/>
        <v>1.2638743222475324</v>
      </c>
      <c r="J93" s="44">
        <f t="shared" si="86"/>
        <v>0.99672352593412394</v>
      </c>
      <c r="K93" s="44">
        <f t="shared" ref="K93" si="87">100*K59/K$73</f>
        <v>1.0622231280124279</v>
      </c>
    </row>
    <row r="94" spans="1:39" ht="18" customHeight="1">
      <c r="A94" s="36" t="s">
        <v>63</v>
      </c>
      <c r="B94" s="43">
        <f t="shared" ref="B94:J94" si="88">100*B60/B$73</f>
        <v>2.0575780839420199</v>
      </c>
      <c r="C94" s="44">
        <f t="shared" si="88"/>
        <v>1.9638718857977504</v>
      </c>
      <c r="D94" s="43">
        <f t="shared" si="88"/>
        <v>1.9352679394909753</v>
      </c>
      <c r="E94" s="44">
        <f t="shared" si="88"/>
        <v>1.7817808189598145</v>
      </c>
      <c r="F94" s="43">
        <f t="shared" si="88"/>
        <v>1.6053142203722572</v>
      </c>
      <c r="G94" s="44">
        <f t="shared" si="88"/>
        <v>1.5405851155346693</v>
      </c>
      <c r="H94" s="43">
        <f t="shared" si="88"/>
        <v>1.5097032091734088</v>
      </c>
      <c r="I94" s="44">
        <f t="shared" si="88"/>
        <v>1.4696470824111592</v>
      </c>
      <c r="J94" s="44">
        <f t="shared" si="88"/>
        <v>1.4532050901756435</v>
      </c>
      <c r="K94" s="44">
        <f t="shared" ref="K94" si="89">100*K60/K$73</f>
        <v>1.4704542316842508</v>
      </c>
    </row>
    <row r="95" spans="1:39" ht="18" customHeight="1">
      <c r="A95" s="36" t="s">
        <v>64</v>
      </c>
      <c r="B95" s="43">
        <f t="shared" ref="B95:J95" si="90">100*B61/B$73</f>
        <v>4.1111227781988164</v>
      </c>
      <c r="C95" s="44">
        <f t="shared" si="90"/>
        <v>3.4821803678319285</v>
      </c>
      <c r="D95" s="43">
        <f t="shared" si="90"/>
        <v>4.3763223438259962</v>
      </c>
      <c r="E95" s="44">
        <f t="shared" si="90"/>
        <v>4.4399065614930748</v>
      </c>
      <c r="F95" s="43">
        <f t="shared" si="90"/>
        <v>4.8622674774462853</v>
      </c>
      <c r="G95" s="44">
        <f t="shared" si="90"/>
        <v>4.0335609882618799</v>
      </c>
      <c r="H95" s="43">
        <f t="shared" si="90"/>
        <v>3.8338126062396021</v>
      </c>
      <c r="I95" s="44">
        <f t="shared" si="90"/>
        <v>3.5287509759279518</v>
      </c>
      <c r="J95" s="44">
        <f t="shared" si="90"/>
        <v>3.4794486612381732</v>
      </c>
      <c r="K95" s="44">
        <f t="shared" ref="K95" si="91">100*K61/K$73</f>
        <v>3.3522727476810794</v>
      </c>
    </row>
    <row r="96" spans="1:39" ht="18" customHeight="1">
      <c r="A96" s="36" t="s">
        <v>65</v>
      </c>
      <c r="B96" s="43">
        <f t="shared" ref="B96:J96" si="92">100*B62/B$73</f>
        <v>3.7038998610629443</v>
      </c>
      <c r="C96" s="44">
        <f t="shared" si="92"/>
        <v>3.495651960221406</v>
      </c>
      <c r="D96" s="43">
        <f t="shared" si="92"/>
        <v>3.2941274004036618</v>
      </c>
      <c r="E96" s="44">
        <f t="shared" si="92"/>
        <v>3.1262522630514611</v>
      </c>
      <c r="F96" s="43">
        <f t="shared" si="92"/>
        <v>2.9182564236436201</v>
      </c>
      <c r="G96" s="44">
        <f t="shared" si="92"/>
        <v>2.8078527613600492</v>
      </c>
      <c r="H96" s="43">
        <f t="shared" si="92"/>
        <v>2.7538145297749721</v>
      </c>
      <c r="I96" s="44">
        <f t="shared" si="92"/>
        <v>2.7456387951194552</v>
      </c>
      <c r="J96" s="44">
        <f t="shared" si="92"/>
        <v>2.8135702744417737</v>
      </c>
      <c r="K96" s="44">
        <f t="shared" ref="K96" si="93">100*K62/K$73</f>
        <v>2.8009182561345716</v>
      </c>
    </row>
    <row r="97" spans="1:11" ht="18" customHeight="1">
      <c r="A97" s="36" t="s">
        <v>66</v>
      </c>
      <c r="B97" s="43">
        <f t="shared" ref="B97:J97" si="94">100*B63/B$73</f>
        <v>0.4537064700209183</v>
      </c>
      <c r="C97" s="44">
        <f t="shared" si="94"/>
        <v>0.48376449925554116</v>
      </c>
      <c r="D97" s="43">
        <f t="shared" si="94"/>
        <v>0.52532862012040893</v>
      </c>
      <c r="E97" s="44">
        <f t="shared" si="94"/>
        <v>0.54915366445512614</v>
      </c>
      <c r="F97" s="43">
        <f t="shared" si="94"/>
        <v>0.57022987187002161</v>
      </c>
      <c r="G97" s="44">
        <f t="shared" si="94"/>
        <v>0.61199172332216201</v>
      </c>
      <c r="H97" s="43">
        <f t="shared" si="94"/>
        <v>0.63346008622441896</v>
      </c>
      <c r="I97" s="44">
        <f t="shared" si="94"/>
        <v>0.64682192129233052</v>
      </c>
      <c r="J97" s="44">
        <f t="shared" si="94"/>
        <v>0.65234929878253101</v>
      </c>
      <c r="K97" s="44">
        <f t="shared" ref="K97" si="95">100*K63/K$73</f>
        <v>0.67357777356237691</v>
      </c>
    </row>
    <row r="98" spans="1:11" ht="18" customHeight="1">
      <c r="A98" s="36" t="s">
        <v>67</v>
      </c>
      <c r="B98" s="43">
        <f t="shared" ref="B98:J98" si="96">100*B64/B$73</f>
        <v>1.995172451672137</v>
      </c>
      <c r="C98" s="44">
        <f t="shared" si="96"/>
        <v>2.0867937308650379</v>
      </c>
      <c r="D98" s="43">
        <f t="shared" si="96"/>
        <v>2.3176477734991403</v>
      </c>
      <c r="E98" s="44">
        <f t="shared" si="96"/>
        <v>2.3147141886852882</v>
      </c>
      <c r="F98" s="43">
        <f t="shared" si="96"/>
        <v>2.4565530161002154</v>
      </c>
      <c r="G98" s="44">
        <f t="shared" si="96"/>
        <v>2.5494939543751829</v>
      </c>
      <c r="H98" s="43">
        <f t="shared" si="96"/>
        <v>2.5623477903848655</v>
      </c>
      <c r="I98" s="44">
        <f t="shared" si="96"/>
        <v>2.6071842427029641</v>
      </c>
      <c r="J98" s="44">
        <f t="shared" si="96"/>
        <v>2.6409709295000545</v>
      </c>
      <c r="K98" s="44">
        <f t="shared" ref="K98" si="97">100*K64/K$73</f>
        <v>2.7295763377203723</v>
      </c>
    </row>
    <row r="99" spans="1:11" ht="18" customHeight="1">
      <c r="A99" s="36" t="s">
        <v>68</v>
      </c>
      <c r="B99" s="43">
        <f t="shared" ref="B99:J99" si="98">100*B65/B$73</f>
        <v>4.6247230111119872</v>
      </c>
      <c r="C99" s="44">
        <f t="shared" si="98"/>
        <v>4.9540016252327712</v>
      </c>
      <c r="D99" s="43">
        <f t="shared" si="98"/>
        <v>4.810683444214682</v>
      </c>
      <c r="E99" s="44">
        <f t="shared" si="98"/>
        <v>4.8210252757793395</v>
      </c>
      <c r="F99" s="43">
        <f t="shared" si="98"/>
        <v>4.4724871181404584</v>
      </c>
      <c r="G99" s="44">
        <f t="shared" si="98"/>
        <v>4.1991734100504319</v>
      </c>
      <c r="H99" s="43">
        <f t="shared" si="98"/>
        <v>3.976654423473748</v>
      </c>
      <c r="I99" s="44">
        <f t="shared" si="98"/>
        <v>3.8347332566060985</v>
      </c>
      <c r="J99" s="44">
        <f t="shared" si="98"/>
        <v>3.6587088746398098</v>
      </c>
      <c r="K99" s="44">
        <f t="shared" ref="K99" si="99">100*K65/K$73</f>
        <v>3.6382154420477812</v>
      </c>
    </row>
    <row r="100" spans="1:11" ht="18" customHeight="1">
      <c r="A100" s="36" t="s">
        <v>69</v>
      </c>
      <c r="B100" s="43">
        <f t="shared" ref="B100:J100" si="100">100*B66/B$73</f>
        <v>2.4051668693808779</v>
      </c>
      <c r="C100" s="44">
        <f t="shared" si="100"/>
        <v>2.3683776019256744</v>
      </c>
      <c r="D100" s="43">
        <f t="shared" si="100"/>
        <v>2.4541665396543242</v>
      </c>
      <c r="E100" s="44">
        <f t="shared" si="100"/>
        <v>2.557841485261839</v>
      </c>
      <c r="F100" s="43">
        <f t="shared" si="100"/>
        <v>2.4669912528000939</v>
      </c>
      <c r="G100" s="44">
        <f t="shared" si="100"/>
        <v>2.4121454391237793</v>
      </c>
      <c r="H100" s="43">
        <f t="shared" si="100"/>
        <v>2.3881161870530918</v>
      </c>
      <c r="I100" s="44">
        <f t="shared" si="100"/>
        <v>2.3789631021802613</v>
      </c>
      <c r="J100" s="44">
        <f t="shared" si="100"/>
        <v>2.2759853096161655</v>
      </c>
      <c r="K100" s="44">
        <f t="shared" ref="K100" si="101">100*K66/K$73</f>
        <v>2.2595739404040094</v>
      </c>
    </row>
    <row r="101" spans="1:11" ht="18" customHeight="1">
      <c r="A101" s="37" t="s">
        <v>70</v>
      </c>
      <c r="B101" s="43">
        <f t="shared" ref="B101:J101" si="102">100*B67/B$73</f>
        <v>1.6226234271581987</v>
      </c>
      <c r="C101" s="44">
        <f t="shared" si="102"/>
        <v>1.5259058182798497</v>
      </c>
      <c r="D101" s="43">
        <f t="shared" si="102"/>
        <v>1.4927677951153349</v>
      </c>
      <c r="E101" s="44">
        <f t="shared" si="102"/>
        <v>1.50408076061157</v>
      </c>
      <c r="F101" s="43">
        <f t="shared" si="102"/>
        <v>1.4216048683943669</v>
      </c>
      <c r="G101" s="44">
        <f t="shared" si="102"/>
        <v>1.4159420797403766</v>
      </c>
      <c r="H101" s="43">
        <f t="shared" si="102"/>
        <v>1.4078447478041662</v>
      </c>
      <c r="I101" s="44">
        <f t="shared" si="102"/>
        <v>1.3756352378312686</v>
      </c>
      <c r="J101" s="44">
        <f t="shared" si="102"/>
        <v>1.363133519142111</v>
      </c>
      <c r="K101" s="44">
        <f t="shared" ref="K101" si="103">100*K67/K$73</f>
        <v>1.370564367880041</v>
      </c>
    </row>
    <row r="102" spans="1:11" ht="18" customHeight="1">
      <c r="A102" s="36" t="s">
        <v>71</v>
      </c>
      <c r="B102" s="43">
        <f t="shared" ref="B102:J102" si="104">100*B68/B$73</f>
        <v>0.27978403717680217</v>
      </c>
      <c r="C102" s="44">
        <f t="shared" si="104"/>
        <v>0.26712217344098066</v>
      </c>
      <c r="D102" s="43">
        <f t="shared" si="104"/>
        <v>0.27053136395608768</v>
      </c>
      <c r="E102" s="44">
        <f t="shared" si="104"/>
        <v>0.26339359753826025</v>
      </c>
      <c r="F102" s="43">
        <f t="shared" si="104"/>
        <v>0.26358382121969698</v>
      </c>
      <c r="G102" s="44">
        <f t="shared" si="104"/>
        <v>0.27146761514685169</v>
      </c>
      <c r="H102" s="43">
        <f t="shared" si="104"/>
        <v>0.2905398437554178</v>
      </c>
      <c r="I102" s="44">
        <f t="shared" si="104"/>
        <v>0.30641726418868692</v>
      </c>
      <c r="J102" s="44">
        <f t="shared" si="104"/>
        <v>0.27522607321852915</v>
      </c>
      <c r="K102" s="44">
        <f t="shared" ref="K102" si="105">100*K68/K$73</f>
        <v>0.31787402847176455</v>
      </c>
    </row>
    <row r="103" spans="1:11" ht="18" customHeight="1">
      <c r="A103" s="36" t="s">
        <v>72</v>
      </c>
      <c r="B103" s="43">
        <f t="shared" ref="B103:J103" si="106">100*B69/B$73</f>
        <v>0.76115261797442746</v>
      </c>
      <c r="C103" s="44">
        <f t="shared" si="106"/>
        <v>0.76182346521162858</v>
      </c>
      <c r="D103" s="43">
        <f t="shared" si="106"/>
        <v>0.80134648842689005</v>
      </c>
      <c r="E103" s="44">
        <f t="shared" si="106"/>
        <v>0.76089375970862705</v>
      </c>
      <c r="F103" s="43">
        <f t="shared" si="106"/>
        <v>0.76707071229953039</v>
      </c>
      <c r="G103" s="44">
        <f t="shared" si="106"/>
        <v>0.80774472624202787</v>
      </c>
      <c r="H103" s="43">
        <f t="shared" si="106"/>
        <v>0.80407656693111051</v>
      </c>
      <c r="I103" s="44">
        <f t="shared" si="106"/>
        <v>0.81667287470232774</v>
      </c>
      <c r="J103" s="44">
        <f t="shared" si="106"/>
        <v>0.80519853743111258</v>
      </c>
      <c r="K103" s="44">
        <f t="shared" ref="K103" si="107">100*K69/K$73</f>
        <v>0.84119975099201505</v>
      </c>
    </row>
    <row r="104" spans="1:11" ht="18" customHeight="1">
      <c r="A104" s="36" t="s">
        <v>73</v>
      </c>
      <c r="B104" s="43">
        <f t="shared" ref="B104:J104" si="108">100*B70/B$73</f>
        <v>0.22302466019769335</v>
      </c>
      <c r="C104" s="44">
        <f t="shared" si="108"/>
        <v>0.20283365343700208</v>
      </c>
      <c r="D104" s="43">
        <f t="shared" si="108"/>
        <v>0.20055592292511404</v>
      </c>
      <c r="E104" s="44">
        <f t="shared" si="108"/>
        <v>0.18833274141081779</v>
      </c>
      <c r="F104" s="43">
        <f t="shared" si="108"/>
        <v>0.17118569101607503</v>
      </c>
      <c r="G104" s="44">
        <f t="shared" si="108"/>
        <v>0.17000561408991369</v>
      </c>
      <c r="H104" s="43">
        <f t="shared" si="108"/>
        <v>0.16704688347291716</v>
      </c>
      <c r="I104" s="44">
        <f t="shared" si="108"/>
        <v>0.17276074933271499</v>
      </c>
      <c r="J104" s="44">
        <f t="shared" si="108"/>
        <v>0.16646259216628642</v>
      </c>
      <c r="K104" s="44">
        <f t="shared" ref="K104" si="109">100*K70/K$73</f>
        <v>0.18329264734155648</v>
      </c>
    </row>
    <row r="105" spans="1:11" ht="18" customHeight="1">
      <c r="A105" s="1" t="s">
        <v>74</v>
      </c>
      <c r="B105" s="42">
        <f t="shared" ref="B105:J105" si="110">100*B71/B$73</f>
        <v>92.561901889990139</v>
      </c>
      <c r="C105" s="42">
        <f t="shared" si="110"/>
        <v>92.503163688085309</v>
      </c>
      <c r="D105" s="42">
        <f t="shared" si="110"/>
        <v>92.239776413926407</v>
      </c>
      <c r="E105" s="42">
        <f t="shared" si="110"/>
        <v>91.664402272995048</v>
      </c>
      <c r="F105" s="42">
        <f t="shared" si="110"/>
        <v>91.751130461547532</v>
      </c>
      <c r="G105" s="42">
        <f t="shared" si="110"/>
        <v>91.757324061859393</v>
      </c>
      <c r="H105" s="42">
        <f t="shared" si="110"/>
        <v>92.119163861209259</v>
      </c>
      <c r="I105" s="42">
        <f t="shared" si="110"/>
        <v>92.059973970458898</v>
      </c>
      <c r="J105" s="42">
        <f t="shared" si="110"/>
        <v>92.702738560865953</v>
      </c>
      <c r="K105" s="42">
        <f t="shared" ref="K105" si="111">100*K71/K$73</f>
        <v>92.305336761156127</v>
      </c>
    </row>
    <row r="106" spans="1:11" ht="18" customHeight="1">
      <c r="A106" s="38" t="s">
        <v>75</v>
      </c>
      <c r="B106" s="43">
        <f t="shared" ref="B106:J106" si="112">100*B72/B$73</f>
        <v>7.43809811000986</v>
      </c>
      <c r="C106" s="44">
        <f t="shared" si="112"/>
        <v>7.4968363119146799</v>
      </c>
      <c r="D106" s="43">
        <f t="shared" si="112"/>
        <v>7.7602235860736037</v>
      </c>
      <c r="E106" s="44">
        <f t="shared" si="112"/>
        <v>8.3355977270049522</v>
      </c>
      <c r="F106" s="43">
        <f t="shared" si="112"/>
        <v>8.2488695384524675</v>
      </c>
      <c r="G106" s="44">
        <f t="shared" si="112"/>
        <v>8.2426759381406018</v>
      </c>
      <c r="H106" s="43">
        <f t="shared" si="112"/>
        <v>7.8808361387905954</v>
      </c>
      <c r="I106" s="44">
        <f t="shared" si="112"/>
        <v>7.940026029541162</v>
      </c>
      <c r="J106" s="44">
        <f t="shared" si="112"/>
        <v>7.2972614391338544</v>
      </c>
      <c r="K106" s="44">
        <f t="shared" ref="K106" si="113">100*K72/K$73</f>
        <v>7.6946632388438125</v>
      </c>
    </row>
    <row r="107" spans="1:11" ht="18" customHeight="1">
      <c r="A107" s="47" t="s">
        <v>76</v>
      </c>
      <c r="B107" s="48">
        <f t="shared" ref="B107:J107" si="114">100*B73/B$73</f>
        <v>100</v>
      </c>
      <c r="C107" s="48">
        <f t="shared" si="114"/>
        <v>100</v>
      </c>
      <c r="D107" s="48">
        <f t="shared" si="114"/>
        <v>100</v>
      </c>
      <c r="E107" s="48">
        <f t="shared" si="114"/>
        <v>100.00000000000001</v>
      </c>
      <c r="F107" s="48">
        <f t="shared" si="114"/>
        <v>99.999999999999986</v>
      </c>
      <c r="G107" s="48">
        <f t="shared" si="114"/>
        <v>100</v>
      </c>
      <c r="H107" s="48">
        <f t="shared" si="114"/>
        <v>100</v>
      </c>
      <c r="I107" s="48">
        <f t="shared" si="114"/>
        <v>100</v>
      </c>
      <c r="J107" s="48">
        <f t="shared" si="114"/>
        <v>100</v>
      </c>
      <c r="K107" s="48">
        <f t="shared" ref="K107" si="115">100*K73/K$73</f>
        <v>100</v>
      </c>
    </row>
    <row r="108" spans="1:11" ht="18" customHeight="1"/>
    <row r="109" spans="1:11" ht="18" customHeight="1">
      <c r="A109" s="107" t="s">
        <v>78</v>
      </c>
      <c r="B109" s="107"/>
      <c r="C109" s="107"/>
      <c r="D109" s="107"/>
      <c r="E109" s="107"/>
      <c r="F109" s="107"/>
      <c r="G109" s="107"/>
      <c r="H109" s="107"/>
      <c r="I109" s="2"/>
      <c r="J109" s="2"/>
      <c r="K109" s="2"/>
    </row>
    <row r="110" spans="1:11" ht="18" customHeight="1">
      <c r="K110" s="6" t="s">
        <v>34</v>
      </c>
    </row>
    <row r="111" spans="1:11" ht="18" customHeight="1">
      <c r="A111" s="23" t="s">
        <v>36</v>
      </c>
      <c r="B111" s="24" t="s">
        <v>37</v>
      </c>
      <c r="C111" s="24" t="s">
        <v>38</v>
      </c>
      <c r="D111" s="24" t="s">
        <v>39</v>
      </c>
      <c r="E111" s="24" t="s">
        <v>40</v>
      </c>
      <c r="F111" s="24" t="s">
        <v>41</v>
      </c>
      <c r="G111" s="24" t="s">
        <v>42</v>
      </c>
      <c r="H111" s="24" t="s">
        <v>43</v>
      </c>
      <c r="I111" s="24" t="s">
        <v>44</v>
      </c>
      <c r="J111" s="24" t="s">
        <v>45</v>
      </c>
      <c r="K111" s="24" t="s">
        <v>46</v>
      </c>
    </row>
    <row r="112" spans="1:11" ht="18" customHeight="1">
      <c r="A112" s="22" t="s">
        <v>47</v>
      </c>
      <c r="B112" s="29">
        <f t="shared" ref="B112:J112" si="116">100*(B44/B146)</f>
        <v>75.87544675828083</v>
      </c>
      <c r="C112" s="29">
        <f t="shared" si="116"/>
        <v>87.250348265434923</v>
      </c>
      <c r="D112" s="29">
        <f t="shared" si="116"/>
        <v>88.98519868353965</v>
      </c>
      <c r="E112" s="29">
        <f t="shared" si="116"/>
        <v>100.0000000019902</v>
      </c>
      <c r="F112" s="29">
        <f t="shared" si="116"/>
        <v>112.49330541314025</v>
      </c>
      <c r="G112" s="29">
        <f t="shared" si="116"/>
        <v>121.94160018222611</v>
      </c>
      <c r="H112" s="29">
        <f t="shared" si="116"/>
        <v>121.89020750395534</v>
      </c>
      <c r="I112" s="29">
        <f t="shared" si="116"/>
        <v>120.74704494846389</v>
      </c>
      <c r="J112" s="29">
        <f t="shared" si="116"/>
        <v>123.64106508721899</v>
      </c>
      <c r="K112" s="29">
        <f t="shared" ref="K112" si="117">100*(K44/K146)</f>
        <v>125.77932073616829</v>
      </c>
    </row>
    <row r="113" spans="1:11" ht="18" customHeight="1">
      <c r="A113" s="30" t="s">
        <v>48</v>
      </c>
      <c r="B113" s="49">
        <f t="shared" ref="B113:J113" si="118">100*(B45/B147)</f>
        <v>81.406723254076681</v>
      </c>
      <c r="C113" s="49">
        <f t="shared" si="118"/>
        <v>93.062852051168392</v>
      </c>
      <c r="D113" s="49">
        <f t="shared" si="118"/>
        <v>93.665560845463091</v>
      </c>
      <c r="E113" s="49">
        <f t="shared" si="118"/>
        <v>100</v>
      </c>
      <c r="F113" s="49">
        <f t="shared" si="118"/>
        <v>117.70734589668024</v>
      </c>
      <c r="G113" s="49">
        <f t="shared" si="118"/>
        <v>132.27379318412082</v>
      </c>
      <c r="H113" s="49">
        <f t="shared" si="118"/>
        <v>134.13043673498137</v>
      </c>
      <c r="I113" s="49">
        <f t="shared" si="118"/>
        <v>126.51562057161905</v>
      </c>
      <c r="J113" s="49">
        <f t="shared" si="118"/>
        <v>133.14632802981981</v>
      </c>
      <c r="K113" s="49">
        <f t="shared" ref="K113" si="119">100*(K45/K147)</f>
        <v>132.20065834098273</v>
      </c>
    </row>
    <row r="114" spans="1:11" ht="18" customHeight="1">
      <c r="A114" s="30" t="s">
        <v>49</v>
      </c>
      <c r="B114" s="49">
        <f t="shared" ref="B114:J114" si="120">100*(B46/B148)</f>
        <v>74.670126385262307</v>
      </c>
      <c r="C114" s="49">
        <f t="shared" si="120"/>
        <v>85.793497409247209</v>
      </c>
      <c r="D114" s="49">
        <f t="shared" si="120"/>
        <v>81.884425430348102</v>
      </c>
      <c r="E114" s="49">
        <f t="shared" si="120"/>
        <v>100.00000000701577</v>
      </c>
      <c r="F114" s="49">
        <f t="shared" si="120"/>
        <v>109.30400924142954</v>
      </c>
      <c r="G114" s="49">
        <f t="shared" si="120"/>
        <v>112.45903558906872</v>
      </c>
      <c r="H114" s="49">
        <f t="shared" si="120"/>
        <v>111.78375918499893</v>
      </c>
      <c r="I114" s="49">
        <f t="shared" si="120"/>
        <v>119.23675265642841</v>
      </c>
      <c r="J114" s="49">
        <f t="shared" si="120"/>
        <v>116.49163906313417</v>
      </c>
      <c r="K114" s="49">
        <f t="shared" ref="K114" si="121">100*(K46/K148)</f>
        <v>117.71428477224357</v>
      </c>
    </row>
    <row r="115" spans="1:11" ht="18" customHeight="1">
      <c r="A115" s="30" t="s">
        <v>50</v>
      </c>
      <c r="B115" s="49">
        <f t="shared" ref="B115:J115" si="122">100*(B47/B149)</f>
        <v>67.34804855898814</v>
      </c>
      <c r="C115" s="49">
        <f t="shared" si="122"/>
        <v>76.752512452467286</v>
      </c>
      <c r="D115" s="49">
        <f t="shared" si="122"/>
        <v>87.702579358076804</v>
      </c>
      <c r="E115" s="49">
        <f t="shared" si="122"/>
        <v>100</v>
      </c>
      <c r="F115" s="49">
        <f t="shared" si="122"/>
        <v>101.98373615603951</v>
      </c>
      <c r="G115" s="49">
        <f t="shared" si="122"/>
        <v>104.07802687433612</v>
      </c>
      <c r="H115" s="49">
        <f t="shared" si="122"/>
        <v>103.74206786834088</v>
      </c>
      <c r="I115" s="49">
        <f t="shared" si="122"/>
        <v>106.95735654056517</v>
      </c>
      <c r="J115" s="49">
        <f t="shared" si="122"/>
        <v>109.41754554648875</v>
      </c>
      <c r="K115" s="49">
        <f t="shared" ref="K115" si="123">100*(K47/K149)</f>
        <v>122.57825438545089</v>
      </c>
    </row>
    <row r="116" spans="1:11" ht="18" customHeight="1">
      <c r="A116" s="30" t="s">
        <v>51</v>
      </c>
      <c r="B116" s="49">
        <f t="shared" ref="B116:J116" si="124">100*(B48/B150)</f>
        <v>61.860227600882403</v>
      </c>
      <c r="C116" s="49">
        <f t="shared" si="124"/>
        <v>72.55301619738411</v>
      </c>
      <c r="D116" s="49">
        <f t="shared" si="124"/>
        <v>85.920548640783949</v>
      </c>
      <c r="E116" s="49">
        <f t="shared" si="124"/>
        <v>100</v>
      </c>
      <c r="F116" s="49">
        <f t="shared" si="124"/>
        <v>103.49235776922821</v>
      </c>
      <c r="G116" s="49">
        <f t="shared" si="124"/>
        <v>111.15015116164086</v>
      </c>
      <c r="H116" s="49">
        <f t="shared" si="124"/>
        <v>100.56607590695872</v>
      </c>
      <c r="I116" s="49">
        <f t="shared" si="124"/>
        <v>106.21818238604459</v>
      </c>
      <c r="J116" s="49">
        <f t="shared" si="124"/>
        <v>104.2878428079874</v>
      </c>
      <c r="K116" s="49">
        <f t="shared" ref="K116" si="125">100*(K48/K150)</f>
        <v>115.72569628802553</v>
      </c>
    </row>
    <row r="117" spans="1:11" ht="18" customHeight="1">
      <c r="A117" s="3" t="s">
        <v>52</v>
      </c>
      <c r="B117" s="49">
        <f t="shared" ref="B117:J117" si="126">100*(B49/B151)</f>
        <v>88.155586471430212</v>
      </c>
      <c r="C117" s="49">
        <f t="shared" si="126"/>
        <v>89.285239392076988</v>
      </c>
      <c r="D117" s="49">
        <f t="shared" si="126"/>
        <v>95.294994936093175</v>
      </c>
      <c r="E117" s="49">
        <f t="shared" si="126"/>
        <v>100</v>
      </c>
      <c r="F117" s="49">
        <f t="shared" si="126"/>
        <v>101.92801841597701</v>
      </c>
      <c r="G117" s="49">
        <f t="shared" si="126"/>
        <v>105.33554705418446</v>
      </c>
      <c r="H117" s="49">
        <f t="shared" si="126"/>
        <v>106.99747897428659</v>
      </c>
      <c r="I117" s="49">
        <f t="shared" si="126"/>
        <v>108.62065494513831</v>
      </c>
      <c r="J117" s="49">
        <f t="shared" si="126"/>
        <v>110.91196242321351</v>
      </c>
      <c r="K117" s="49">
        <f t="shared" ref="K117" si="127">100*(K49/K151)</f>
        <v>114.27078319989872</v>
      </c>
    </row>
    <row r="118" spans="1:11" ht="18" customHeight="1">
      <c r="A118" s="34" t="s">
        <v>53</v>
      </c>
      <c r="B118" s="29">
        <f t="shared" ref="B118:J118" si="128">100*(B50/B152)</f>
        <v>87.998300700964862</v>
      </c>
      <c r="C118" s="29">
        <f t="shared" si="128"/>
        <v>93.4492834436723</v>
      </c>
      <c r="D118" s="29">
        <f t="shared" si="128"/>
        <v>98.625304799962095</v>
      </c>
      <c r="E118" s="29">
        <f t="shared" si="128"/>
        <v>100.00000060217312</v>
      </c>
      <c r="F118" s="29">
        <f t="shared" si="128"/>
        <v>104.33490742723225</v>
      </c>
      <c r="G118" s="29">
        <f t="shared" si="128"/>
        <v>104.09514699471276</v>
      </c>
      <c r="H118" s="29">
        <f t="shared" si="128"/>
        <v>111.19107924500231</v>
      </c>
      <c r="I118" s="29">
        <f t="shared" si="128"/>
        <v>114.20142647519036</v>
      </c>
      <c r="J118" s="29">
        <f t="shared" si="128"/>
        <v>119.75241926586679</v>
      </c>
      <c r="K118" s="29">
        <f t="shared" ref="K118" si="129">100*(K50/K152)</f>
        <v>120.86664526956865</v>
      </c>
    </row>
    <row r="119" spans="1:11" ht="18" customHeight="1">
      <c r="A119" s="36" t="s">
        <v>54</v>
      </c>
      <c r="B119" s="49">
        <f t="shared" ref="B119:J119" si="130">100*(B51/B153)</f>
        <v>92.663553026670016</v>
      </c>
      <c r="C119" s="49">
        <f t="shared" si="130"/>
        <v>90.208727695118498</v>
      </c>
      <c r="D119" s="49">
        <f t="shared" si="130"/>
        <v>84.016924188172879</v>
      </c>
      <c r="E119" s="49">
        <f t="shared" si="130"/>
        <v>100</v>
      </c>
      <c r="F119" s="49">
        <f t="shared" si="130"/>
        <v>121.63683298620789</v>
      </c>
      <c r="G119" s="49">
        <f t="shared" si="130"/>
        <v>113.45922511166782</v>
      </c>
      <c r="H119" s="49">
        <f t="shared" si="130"/>
        <v>141.07713082555574</v>
      </c>
      <c r="I119" s="49">
        <f t="shared" si="130"/>
        <v>131.50875303038637</v>
      </c>
      <c r="J119" s="49">
        <f t="shared" si="130"/>
        <v>169.23091163100256</v>
      </c>
      <c r="K119" s="49">
        <f t="shared" ref="K119" si="131">100*(K51/K153)</f>
        <v>179.84967810247551</v>
      </c>
    </row>
    <row r="120" spans="1:11" ht="18" customHeight="1">
      <c r="A120" s="36" t="s">
        <v>55</v>
      </c>
      <c r="B120" s="49">
        <f t="shared" ref="B120:J120" si="132">100*(B52/B154)</f>
        <v>96.947276127755288</v>
      </c>
      <c r="C120" s="49">
        <f t="shared" si="132"/>
        <v>105.6632663595616</v>
      </c>
      <c r="D120" s="49">
        <f t="shared" si="132"/>
        <v>108.86911979604399</v>
      </c>
      <c r="E120" s="49">
        <f t="shared" si="132"/>
        <v>100.00000187709274</v>
      </c>
      <c r="F120" s="49">
        <f t="shared" si="132"/>
        <v>103.08962267773542</v>
      </c>
      <c r="G120" s="49">
        <f t="shared" si="132"/>
        <v>102.38996679417676</v>
      </c>
      <c r="H120" s="49">
        <f t="shared" si="132"/>
        <v>108.26389215406984</v>
      </c>
      <c r="I120" s="49">
        <f t="shared" si="132"/>
        <v>116.4547608654793</v>
      </c>
      <c r="J120" s="49">
        <f t="shared" si="132"/>
        <v>117.70318946123834</v>
      </c>
      <c r="K120" s="49">
        <f t="shared" ref="K120" si="133">100*(K52/K154)</f>
        <v>113.26132827148159</v>
      </c>
    </row>
    <row r="121" spans="1:11" ht="18" customHeight="1">
      <c r="A121" s="36" t="s">
        <v>56</v>
      </c>
      <c r="B121" s="49">
        <f t="shared" ref="B121:J121" si="134">100*(B53/B155)</f>
        <v>78.142778327442457</v>
      </c>
      <c r="C121" s="49">
        <f t="shared" si="134"/>
        <v>76.049466273870692</v>
      </c>
      <c r="D121" s="49">
        <f t="shared" si="134"/>
        <v>100.4165282358054</v>
      </c>
      <c r="E121" s="49">
        <f t="shared" si="134"/>
        <v>100</v>
      </c>
      <c r="F121" s="49">
        <f t="shared" si="134"/>
        <v>54.398797573877324</v>
      </c>
      <c r="G121" s="49">
        <f t="shared" si="134"/>
        <v>47.096531018695757</v>
      </c>
      <c r="H121" s="49">
        <f t="shared" si="134"/>
        <v>37.549695098047394</v>
      </c>
      <c r="I121" s="49">
        <f t="shared" si="134"/>
        <v>37.182114032346512</v>
      </c>
      <c r="J121" s="49">
        <f t="shared" si="134"/>
        <v>37.926876337022691</v>
      </c>
      <c r="K121" s="49">
        <f t="shared" ref="K121" si="135">100*(K53/K155)</f>
        <v>32.928036694931897</v>
      </c>
    </row>
    <row r="122" spans="1:11" ht="18" customHeight="1">
      <c r="A122" s="36" t="s">
        <v>57</v>
      </c>
      <c r="B122" s="49">
        <f t="shared" ref="B122:J122" si="136">100*(B54/B156)</f>
        <v>77.9454343062216</v>
      </c>
      <c r="C122" s="49">
        <f t="shared" si="136"/>
        <v>88.077381801460433</v>
      </c>
      <c r="D122" s="49">
        <f t="shared" si="136"/>
        <v>97.333756066264442</v>
      </c>
      <c r="E122" s="49">
        <f t="shared" si="136"/>
        <v>100</v>
      </c>
      <c r="F122" s="49">
        <f t="shared" si="136"/>
        <v>103.64511686401462</v>
      </c>
      <c r="G122" s="49">
        <f t="shared" si="136"/>
        <v>116.92286520302827</v>
      </c>
      <c r="H122" s="49">
        <f t="shared" si="136"/>
        <v>118.64922007516718</v>
      </c>
      <c r="I122" s="49">
        <f t="shared" si="136"/>
        <v>123.07486299667659</v>
      </c>
      <c r="J122" s="49">
        <f t="shared" si="136"/>
        <v>137.96342250369091</v>
      </c>
      <c r="K122" s="49">
        <f t="shared" ref="K122" si="137">100*(K54/K156)</f>
        <v>152.45465586901733</v>
      </c>
    </row>
    <row r="123" spans="1:11" ht="18" customHeight="1">
      <c r="A123" s="36" t="s">
        <v>58</v>
      </c>
      <c r="B123" s="49">
        <f t="shared" ref="B123:J123" si="138">100*(B55/B157)</f>
        <v>80.138865288598083</v>
      </c>
      <c r="C123" s="49">
        <f t="shared" si="138"/>
        <v>87.790397487988287</v>
      </c>
      <c r="D123" s="49">
        <f t="shared" si="138"/>
        <v>96.681377311233263</v>
      </c>
      <c r="E123" s="49">
        <f t="shared" si="138"/>
        <v>100</v>
      </c>
      <c r="F123" s="49">
        <f t="shared" si="138"/>
        <v>102.54106710912536</v>
      </c>
      <c r="G123" s="49">
        <f t="shared" si="138"/>
        <v>105.29473376887969</v>
      </c>
      <c r="H123" s="49">
        <f t="shared" si="138"/>
        <v>108.23469242921774</v>
      </c>
      <c r="I123" s="49">
        <f t="shared" si="138"/>
        <v>111.62946942541036</v>
      </c>
      <c r="J123" s="49">
        <f t="shared" si="138"/>
        <v>109.81574947240573</v>
      </c>
      <c r="K123" s="49">
        <f t="shared" ref="K123" si="139">100*(K55/K157)</f>
        <v>110.40831209156663</v>
      </c>
    </row>
    <row r="124" spans="1:11" ht="18" customHeight="1">
      <c r="A124" s="34" t="s">
        <v>59</v>
      </c>
      <c r="B124" s="29">
        <f t="shared" ref="B124:J124" si="140">100*(B56/B158)</f>
        <v>81.055704496781416</v>
      </c>
      <c r="C124" s="29">
        <f t="shared" si="140"/>
        <v>89.56362813470129</v>
      </c>
      <c r="D124" s="29">
        <f t="shared" si="140"/>
        <v>95.114577223732653</v>
      </c>
      <c r="E124" s="29">
        <f t="shared" si="140"/>
        <v>99.999999999999943</v>
      </c>
      <c r="F124" s="29">
        <f t="shared" si="140"/>
        <v>105.4201406385844</v>
      </c>
      <c r="G124" s="29">
        <f t="shared" si="140"/>
        <v>105.56954923195276</v>
      </c>
      <c r="H124" s="29">
        <f t="shared" si="140"/>
        <v>105.92855261147251</v>
      </c>
      <c r="I124" s="29">
        <f t="shared" si="140"/>
        <v>106.86498931608743</v>
      </c>
      <c r="J124" s="29">
        <f t="shared" si="140"/>
        <v>110.04992412130552</v>
      </c>
      <c r="K124" s="29">
        <f t="shared" ref="K124" si="141">100*(K56/K158)</f>
        <v>112.06996860745997</v>
      </c>
    </row>
    <row r="125" spans="1:11" ht="18" customHeight="1">
      <c r="A125" s="36" t="s">
        <v>60</v>
      </c>
      <c r="B125" s="49">
        <f t="shared" ref="B125:J125" si="142">100*(B57/B159)</f>
        <v>87.478208020648324</v>
      </c>
      <c r="C125" s="49">
        <f t="shared" si="142"/>
        <v>91.947539314810626</v>
      </c>
      <c r="D125" s="49">
        <f t="shared" si="142"/>
        <v>95.280318857764726</v>
      </c>
      <c r="E125" s="49">
        <f t="shared" si="142"/>
        <v>99.999999999999886</v>
      </c>
      <c r="F125" s="49">
        <f t="shared" si="142"/>
        <v>106.48951276510546</v>
      </c>
      <c r="G125" s="49">
        <f t="shared" si="142"/>
        <v>110.40856518061572</v>
      </c>
      <c r="H125" s="49">
        <f t="shared" si="142"/>
        <v>113.43225147977849</v>
      </c>
      <c r="I125" s="49">
        <f t="shared" si="142"/>
        <v>111.85105707215233</v>
      </c>
      <c r="J125" s="49">
        <f t="shared" si="142"/>
        <v>115.53012723347631</v>
      </c>
      <c r="K125" s="49">
        <f t="shared" ref="K125" si="143">100*(K57/K159)</f>
        <v>121.27320064825722</v>
      </c>
    </row>
    <row r="126" spans="1:11" ht="18" customHeight="1">
      <c r="A126" s="36" t="s">
        <v>61</v>
      </c>
      <c r="B126" s="49">
        <f t="shared" ref="B126:J126" si="144">100*(B58/B160)</f>
        <v>65.630099986998559</v>
      </c>
      <c r="C126" s="49">
        <f t="shared" si="144"/>
        <v>86.70224980018979</v>
      </c>
      <c r="D126" s="49">
        <f t="shared" si="144"/>
        <v>93.761652658000898</v>
      </c>
      <c r="E126" s="49">
        <f t="shared" si="144"/>
        <v>100</v>
      </c>
      <c r="F126" s="49">
        <f t="shared" si="144"/>
        <v>103.06664530261149</v>
      </c>
      <c r="G126" s="49">
        <f t="shared" si="144"/>
        <v>101.05105070070653</v>
      </c>
      <c r="H126" s="49">
        <f t="shared" si="144"/>
        <v>95.933362259589998</v>
      </c>
      <c r="I126" s="49">
        <f t="shared" si="144"/>
        <v>101.36520276448815</v>
      </c>
      <c r="J126" s="49">
        <f t="shared" si="144"/>
        <v>108.54443957259103</v>
      </c>
      <c r="K126" s="49">
        <f t="shared" ref="K126" si="145">100*(K58/K160)</f>
        <v>108.15691116957788</v>
      </c>
    </row>
    <row r="127" spans="1:11" ht="18" customHeight="1">
      <c r="A127" s="36" t="s">
        <v>62</v>
      </c>
      <c r="B127" s="49">
        <f t="shared" ref="B127:J127" si="146">100*(B59/B161)</f>
        <v>93.306632856901615</v>
      </c>
      <c r="C127" s="49">
        <f t="shared" si="146"/>
        <v>97.123332862097413</v>
      </c>
      <c r="D127" s="49">
        <f t="shared" si="146"/>
        <v>95.177247201567496</v>
      </c>
      <c r="E127" s="49">
        <f t="shared" si="146"/>
        <v>100</v>
      </c>
      <c r="F127" s="49">
        <f t="shared" si="146"/>
        <v>102.90416220630416</v>
      </c>
      <c r="G127" s="49">
        <f t="shared" si="146"/>
        <v>105.04219410322409</v>
      </c>
      <c r="H127" s="49">
        <f t="shared" si="146"/>
        <v>103.0791235987643</v>
      </c>
      <c r="I127" s="49">
        <f t="shared" si="146"/>
        <v>107.22667100971258</v>
      </c>
      <c r="J127" s="49">
        <f t="shared" si="146"/>
        <v>106.13227298455239</v>
      </c>
      <c r="K127" s="49">
        <f t="shared" ref="K127" si="147">100*(K59/K161)</f>
        <v>113.27333446623223</v>
      </c>
    </row>
    <row r="128" spans="1:11" ht="18" customHeight="1">
      <c r="A128" s="36" t="s">
        <v>63</v>
      </c>
      <c r="B128" s="49">
        <f t="shared" ref="B128:J128" si="148">100*(B60/B162)</f>
        <v>101.22427463052995</v>
      </c>
      <c r="C128" s="49">
        <f t="shared" si="148"/>
        <v>101.34800807364208</v>
      </c>
      <c r="D128" s="49">
        <f t="shared" si="148"/>
        <v>102.46997302395289</v>
      </c>
      <c r="E128" s="49">
        <f t="shared" si="148"/>
        <v>100</v>
      </c>
      <c r="F128" s="49">
        <f t="shared" si="148"/>
        <v>101.22243775566162</v>
      </c>
      <c r="G128" s="49">
        <f t="shared" si="148"/>
        <v>100.26797681549743</v>
      </c>
      <c r="H128" s="49">
        <f t="shared" si="148"/>
        <v>97.912425711727053</v>
      </c>
      <c r="I128" s="49">
        <f t="shared" si="148"/>
        <v>96.199817704078271</v>
      </c>
      <c r="J128" s="49">
        <f t="shared" si="148"/>
        <v>94.97317885124707</v>
      </c>
      <c r="K128" s="49">
        <f t="shared" ref="K128" si="149">100*(K60/K162)</f>
        <v>94.082089134490303</v>
      </c>
    </row>
    <row r="129" spans="1:11" ht="18" customHeight="1">
      <c r="A129" s="36" t="s">
        <v>64</v>
      </c>
      <c r="B129" s="49">
        <f t="shared" ref="B129:J129" si="150">100*(B61/B163)</f>
        <v>74.386667029969701</v>
      </c>
      <c r="C129" s="49">
        <f t="shared" si="150"/>
        <v>74.610761575008041</v>
      </c>
      <c r="D129" s="49">
        <f t="shared" si="150"/>
        <v>96.038322067834926</v>
      </c>
      <c r="E129" s="49">
        <f t="shared" si="150"/>
        <v>100</v>
      </c>
      <c r="F129" s="49">
        <f t="shared" si="150"/>
        <v>124.39728530306154</v>
      </c>
      <c r="G129" s="49">
        <f t="shared" si="150"/>
        <v>116.38334089417445</v>
      </c>
      <c r="H129" s="49">
        <f t="shared" si="150"/>
        <v>120.81403712211025</v>
      </c>
      <c r="I129" s="49">
        <f t="shared" si="150"/>
        <v>115.09976833401203</v>
      </c>
      <c r="J129" s="49">
        <f t="shared" si="150"/>
        <v>119.18865700985552</v>
      </c>
      <c r="K129" s="49">
        <f t="shared" ref="K129" si="151">100*(K61/K163)</f>
        <v>116.96285691590802</v>
      </c>
    </row>
    <row r="130" spans="1:11" ht="18" customHeight="1">
      <c r="A130" s="36" t="s">
        <v>65</v>
      </c>
      <c r="B130" s="49">
        <f t="shared" ref="B130:J130" si="152">100*(B62/B164)</f>
        <v>88.558400252652518</v>
      </c>
      <c r="C130" s="49">
        <f t="shared" si="152"/>
        <v>93.96833564199521</v>
      </c>
      <c r="D130" s="49">
        <f t="shared" si="152"/>
        <v>96.185570642740842</v>
      </c>
      <c r="E130" s="49">
        <f t="shared" si="152"/>
        <v>100</v>
      </c>
      <c r="F130" s="49">
        <f t="shared" si="152"/>
        <v>102.76899526430236</v>
      </c>
      <c r="G130" s="49">
        <f t="shared" si="152"/>
        <v>103.80696592185534</v>
      </c>
      <c r="H130" s="49">
        <f t="shared" si="152"/>
        <v>105.93563767947967</v>
      </c>
      <c r="I130" s="49">
        <f t="shared" si="152"/>
        <v>109.37320162593966</v>
      </c>
      <c r="J130" s="49">
        <f t="shared" si="152"/>
        <v>116.08091132045585</v>
      </c>
      <c r="K130" s="49">
        <f t="shared" ref="K130" si="153">100*(K62/K164)</f>
        <v>118.20383717208767</v>
      </c>
    </row>
    <row r="131" spans="1:11" ht="18" customHeight="1">
      <c r="A131" s="36" t="s">
        <v>66</v>
      </c>
      <c r="B131" s="49">
        <f t="shared" ref="B131:J131" si="154">100*(B63/B165)</f>
        <v>87.737762637885638</v>
      </c>
      <c r="C131" s="49">
        <f t="shared" si="154"/>
        <v>91.676590720752998</v>
      </c>
      <c r="D131" s="49">
        <f t="shared" si="154"/>
        <v>96.878565169228168</v>
      </c>
      <c r="E131" s="49">
        <f t="shared" si="154"/>
        <v>100</v>
      </c>
      <c r="F131" s="49">
        <f t="shared" si="154"/>
        <v>101.93129830338556</v>
      </c>
      <c r="G131" s="49">
        <f t="shared" si="154"/>
        <v>104.66891784818566</v>
      </c>
      <c r="H131" s="49">
        <f t="shared" si="154"/>
        <v>107.08858689241912</v>
      </c>
      <c r="I131" s="49">
        <f t="shared" si="154"/>
        <v>109.93123455568765</v>
      </c>
      <c r="J131" s="49">
        <f t="shared" si="154"/>
        <v>111.82757221217902</v>
      </c>
      <c r="K131" s="49">
        <f t="shared" ref="K131" si="155">100*(K63/K165)</f>
        <v>115.4975758981023</v>
      </c>
    </row>
    <row r="132" spans="1:11" ht="18" customHeight="1">
      <c r="A132" s="36" t="s">
        <v>67</v>
      </c>
      <c r="B132" s="49">
        <f t="shared" ref="B132:J132" si="156">100*(B64/B166)</f>
        <v>87.717336067951777</v>
      </c>
      <c r="C132" s="49">
        <f t="shared" si="156"/>
        <v>91.685065034638257</v>
      </c>
      <c r="D132" s="49">
        <f t="shared" si="156"/>
        <v>96.872678418890459</v>
      </c>
      <c r="E132" s="49">
        <f t="shared" si="156"/>
        <v>100</v>
      </c>
      <c r="F132" s="49">
        <f t="shared" si="156"/>
        <v>101.93299987553361</v>
      </c>
      <c r="G132" s="49">
        <f t="shared" si="156"/>
        <v>104.66456890897288</v>
      </c>
      <c r="H132" s="49">
        <f t="shared" si="156"/>
        <v>108.25938307874119</v>
      </c>
      <c r="I132" s="49">
        <f t="shared" si="156"/>
        <v>109.93333585672953</v>
      </c>
      <c r="J132" s="49">
        <f t="shared" si="156"/>
        <v>111.83428998592993</v>
      </c>
      <c r="K132" s="49">
        <f t="shared" ref="K132" si="157">100*(K64/K166)</f>
        <v>115.50732916748998</v>
      </c>
    </row>
    <row r="133" spans="1:11" ht="18" customHeight="1">
      <c r="A133" s="36" t="s">
        <v>68</v>
      </c>
      <c r="B133" s="49">
        <f t="shared" ref="B133:J133" si="158">100*(B65/B167)</f>
        <v>79.546433776477656</v>
      </c>
      <c r="C133" s="49">
        <f t="shared" si="158"/>
        <v>90.968914317770128</v>
      </c>
      <c r="D133" s="49">
        <f t="shared" si="158"/>
        <v>93.673588752641692</v>
      </c>
      <c r="E133" s="49">
        <f t="shared" si="158"/>
        <v>100</v>
      </c>
      <c r="F133" s="49">
        <f t="shared" si="158"/>
        <v>101.09872601726092</v>
      </c>
      <c r="G133" s="49">
        <f t="shared" si="158"/>
        <v>101.61345476947005</v>
      </c>
      <c r="H133" s="49">
        <f t="shared" si="158"/>
        <v>101.3161292573869</v>
      </c>
      <c r="I133" s="49">
        <f t="shared" si="158"/>
        <v>102.22205293985257</v>
      </c>
      <c r="J133" s="49">
        <f t="shared" si="158"/>
        <v>101.70264265857804</v>
      </c>
      <c r="K133" s="49">
        <f t="shared" ref="K133" si="159">100*(K65/K167)</f>
        <v>102.83676102045351</v>
      </c>
    </row>
    <row r="134" spans="1:11" ht="18" customHeight="1">
      <c r="A134" s="36" t="s">
        <v>69</v>
      </c>
      <c r="B134" s="49">
        <f t="shared" ref="B134:J134" si="160">100*(B66/B168)</f>
        <v>77.958714073015727</v>
      </c>
      <c r="C134" s="49">
        <f t="shared" si="160"/>
        <v>89.663119608247612</v>
      </c>
      <c r="D134" s="49">
        <f t="shared" si="160"/>
        <v>92.725707187812503</v>
      </c>
      <c r="E134" s="49">
        <f t="shared" si="160"/>
        <v>100</v>
      </c>
      <c r="F134" s="49">
        <f t="shared" si="160"/>
        <v>100.29837458146793</v>
      </c>
      <c r="G134" s="49">
        <f t="shared" si="160"/>
        <v>100.17904907227484</v>
      </c>
      <c r="H134" s="49">
        <f t="shared" si="160"/>
        <v>101.14641803939443</v>
      </c>
      <c r="I134" s="49">
        <f t="shared" si="160"/>
        <v>101.98386371664843</v>
      </c>
      <c r="J134" s="49">
        <f t="shared" si="160"/>
        <v>102.23364459179926</v>
      </c>
      <c r="K134" s="49">
        <f t="shared" ref="K134" si="161">100*(K66/K168)</f>
        <v>103.15161811362073</v>
      </c>
    </row>
    <row r="135" spans="1:11" ht="18" customHeight="1">
      <c r="A135" s="37" t="s">
        <v>70</v>
      </c>
      <c r="B135" s="49">
        <f t="shared" ref="B135:J135" si="162">100*(B67/B169)</f>
        <v>78.717274721315263</v>
      </c>
      <c r="C135" s="49">
        <f t="shared" si="162"/>
        <v>89.44071394251894</v>
      </c>
      <c r="D135" s="49">
        <f t="shared" si="162"/>
        <v>91.343033364200139</v>
      </c>
      <c r="E135" s="49">
        <f t="shared" si="162"/>
        <v>99.999999999999289</v>
      </c>
      <c r="F135" s="49">
        <f t="shared" si="162"/>
        <v>102.84316249406793</v>
      </c>
      <c r="G135" s="49">
        <f t="shared" si="162"/>
        <v>104.3023679971642</v>
      </c>
      <c r="H135" s="49">
        <f t="shared" si="162"/>
        <v>104.00787800512532</v>
      </c>
      <c r="I135" s="49">
        <f t="shared" si="162"/>
        <v>104.76944213768775</v>
      </c>
      <c r="J135" s="49">
        <f t="shared" si="162"/>
        <v>105.48356080698407</v>
      </c>
      <c r="K135" s="49">
        <f t="shared" ref="K135" si="163">100*(K67/K169)</f>
        <v>107.17135634143415</v>
      </c>
    </row>
    <row r="136" spans="1:11" ht="18" customHeight="1">
      <c r="A136" s="36" t="s">
        <v>71</v>
      </c>
      <c r="B136" s="49">
        <f t="shared" ref="B136:J136" si="164">100*(B68/B170)</f>
        <v>87.850900625885274</v>
      </c>
      <c r="C136" s="49">
        <f t="shared" si="164"/>
        <v>91.73486631296592</v>
      </c>
      <c r="D136" s="49">
        <f t="shared" si="164"/>
        <v>96.885525213972798</v>
      </c>
      <c r="E136" s="49">
        <f t="shared" si="164"/>
        <v>100</v>
      </c>
      <c r="F136" s="49">
        <f t="shared" si="164"/>
        <v>101.96157981626403</v>
      </c>
      <c r="G136" s="49">
        <f t="shared" si="164"/>
        <v>104.69171412410508</v>
      </c>
      <c r="H136" s="49">
        <f t="shared" si="164"/>
        <v>107.11277760118205</v>
      </c>
      <c r="I136" s="49">
        <f t="shared" si="164"/>
        <v>109.93295839417992</v>
      </c>
      <c r="J136" s="49">
        <f t="shared" si="164"/>
        <v>111.80528212112526</v>
      </c>
      <c r="K136" s="49">
        <f t="shared" ref="K136" si="165">100*(K68/K170)</f>
        <v>115.51458365674947</v>
      </c>
    </row>
    <row r="137" spans="1:11" ht="18" customHeight="1">
      <c r="A137" s="36" t="s">
        <v>72</v>
      </c>
      <c r="B137" s="49">
        <f t="shared" ref="B137:J137" si="166">100*(B69/B171)</f>
        <v>86.21590785586541</v>
      </c>
      <c r="C137" s="49">
        <f t="shared" si="166"/>
        <v>90.830992305582257</v>
      </c>
      <c r="D137" s="49">
        <f t="shared" si="166"/>
        <v>96.566506090063328</v>
      </c>
      <c r="E137" s="49">
        <f t="shared" si="166"/>
        <v>100</v>
      </c>
      <c r="F137" s="49">
        <f t="shared" si="166"/>
        <v>102.04865159370324</v>
      </c>
      <c r="G137" s="49">
        <f t="shared" si="166"/>
        <v>105.123620166542</v>
      </c>
      <c r="H137" s="49">
        <f t="shared" si="166"/>
        <v>106.78424228721993</v>
      </c>
      <c r="I137" s="49">
        <f t="shared" si="166"/>
        <v>109.96389524101879</v>
      </c>
      <c r="J137" s="49">
        <f t="shared" si="166"/>
        <v>111.74407083882973</v>
      </c>
      <c r="K137" s="49">
        <f t="shared" ref="K137" si="167">100*(K69/K171)</f>
        <v>114.97189778601783</v>
      </c>
    </row>
    <row r="138" spans="1:11" ht="18" customHeight="1">
      <c r="A138" s="36" t="s">
        <v>73</v>
      </c>
      <c r="B138" s="49">
        <f t="shared" ref="B138:J138" si="168">100*(B70/B172)</f>
        <v>85.931093311598119</v>
      </c>
      <c r="C138" s="49">
        <f t="shared" si="168"/>
        <v>88.70007763527326</v>
      </c>
      <c r="D138" s="49">
        <f>100*(D70/D172)</f>
        <v>96.21127552570654</v>
      </c>
      <c r="E138" s="49">
        <f t="shared" si="168"/>
        <v>100</v>
      </c>
      <c r="F138" s="49">
        <f t="shared" si="168"/>
        <v>101.15280638401262</v>
      </c>
      <c r="G138" s="49">
        <f t="shared" si="168"/>
        <v>106.70165458343664</v>
      </c>
      <c r="H138" s="49">
        <f t="shared" si="168"/>
        <v>110.48126588905068</v>
      </c>
      <c r="I138" s="49">
        <f t="shared" si="168"/>
        <v>119.9019185362512</v>
      </c>
      <c r="J138" s="49">
        <f t="shared" si="168"/>
        <v>121.27495857677908</v>
      </c>
      <c r="K138" s="49">
        <f t="shared" ref="K138" si="169">100*(K70/K172)</f>
        <v>138.35627698897906</v>
      </c>
    </row>
    <row r="139" spans="1:11" ht="18" customHeight="1">
      <c r="A139" s="1" t="s">
        <v>74</v>
      </c>
      <c r="B139" s="29">
        <f t="shared" ref="B139:J139" si="170">100*(B71/B173)</f>
        <v>81.223455907947667</v>
      </c>
      <c r="C139" s="29">
        <f t="shared" si="170"/>
        <v>89.901622540735431</v>
      </c>
      <c r="D139" s="29">
        <f t="shared" si="170"/>
        <v>94.213346749381955</v>
      </c>
      <c r="E139" s="29">
        <f t="shared" si="170"/>
        <v>100.000000161446</v>
      </c>
      <c r="F139" s="29">
        <f t="shared" si="170"/>
        <v>107.13310903717317</v>
      </c>
      <c r="G139" s="29">
        <f t="shared" si="170"/>
        <v>109.764906542196</v>
      </c>
      <c r="H139" s="29">
        <f t="shared" si="170"/>
        <v>111.91515041996365</v>
      </c>
      <c r="I139" s="29">
        <f t="shared" si="170"/>
        <v>112.87237436445989</v>
      </c>
      <c r="J139" s="29">
        <f t="shared" si="170"/>
        <v>116.74381060270862</v>
      </c>
      <c r="K139" s="29">
        <f t="shared" ref="K139" si="171">100*(K71/K173)</f>
        <v>118.49584602105992</v>
      </c>
    </row>
    <row r="140" spans="1:11" ht="18" customHeight="1">
      <c r="A140" s="38" t="s">
        <v>75</v>
      </c>
      <c r="B140" s="49">
        <f t="shared" ref="B140:J140" si="172">100*(B72/B174)</f>
        <v>66.582529435498572</v>
      </c>
      <c r="C140" s="49">
        <f t="shared" si="172"/>
        <v>66.88953186511975</v>
      </c>
      <c r="D140" s="49">
        <f t="shared" si="172"/>
        <v>80.116679043095544</v>
      </c>
      <c r="E140" s="49">
        <f t="shared" si="172"/>
        <v>100</v>
      </c>
      <c r="F140" s="49">
        <f t="shared" si="172"/>
        <v>111.39170342822871</v>
      </c>
      <c r="G140" s="49">
        <f t="shared" si="172"/>
        <v>116.60875820222817</v>
      </c>
      <c r="H140" s="49">
        <f t="shared" si="172"/>
        <v>113.96944614914459</v>
      </c>
      <c r="I140" s="49">
        <f t="shared" si="172"/>
        <v>119.17954678271488</v>
      </c>
      <c r="J140" s="49">
        <f t="shared" si="172"/>
        <v>121.30626911443278</v>
      </c>
      <c r="K140" s="49">
        <f t="shared" ref="K140" si="173">100*(K72/K174)</f>
        <v>128.22200813824131</v>
      </c>
    </row>
    <row r="141" spans="1:11" ht="18" customHeight="1">
      <c r="A141" s="47" t="s">
        <v>76</v>
      </c>
      <c r="B141" s="50">
        <f t="shared" ref="B141:J141" si="174">100*(B73/B175)</f>
        <v>79.916364702844632</v>
      </c>
      <c r="C141" s="50">
        <f t="shared" si="174"/>
        <v>87.6412272238789</v>
      </c>
      <c r="D141" s="50">
        <f t="shared" si="174"/>
        <v>92.944262818667468</v>
      </c>
      <c r="E141" s="50">
        <f t="shared" si="174"/>
        <v>100.00000014798852</v>
      </c>
      <c r="F141" s="50">
        <f t="shared" si="174"/>
        <v>107.47203382673152</v>
      </c>
      <c r="G141" s="50">
        <f t="shared" si="174"/>
        <v>110.29849599139322</v>
      </c>
      <c r="H141" s="50">
        <f t="shared" si="174"/>
        <v>112.07435408729336</v>
      </c>
      <c r="I141" s="50">
        <f t="shared" si="174"/>
        <v>113.34866419232183</v>
      </c>
      <c r="J141" s="50">
        <f t="shared" si="174"/>
        <v>117.06510492213837</v>
      </c>
      <c r="K141" s="50">
        <f t="shared" ref="K141" si="175">100*(K73/K175)</f>
        <v>119.1915331258423</v>
      </c>
    </row>
    <row r="142" spans="1:11" ht="18" customHeight="1">
      <c r="B142" s="21"/>
      <c r="C142" s="21"/>
      <c r="D142" s="21"/>
      <c r="E142" s="21"/>
      <c r="F142" s="21"/>
      <c r="G142" s="21"/>
      <c r="H142" s="21"/>
    </row>
    <row r="143" spans="1:11" ht="18" customHeight="1">
      <c r="A143" s="107" t="s">
        <v>79</v>
      </c>
      <c r="B143" s="107"/>
      <c r="C143" s="107"/>
      <c r="D143" s="107"/>
      <c r="E143" s="107"/>
      <c r="F143" s="107"/>
      <c r="G143" s="107"/>
      <c r="H143" s="107"/>
      <c r="I143" s="2"/>
      <c r="J143" s="2"/>
      <c r="K143" s="2"/>
    </row>
    <row r="144" spans="1:11" ht="18" customHeight="1">
      <c r="B144" s="25"/>
      <c r="C144" s="25"/>
      <c r="D144" s="25"/>
      <c r="E144" s="25"/>
      <c r="F144" s="25"/>
      <c r="G144" s="25"/>
      <c r="H144" s="25"/>
      <c r="K144" s="6" t="s">
        <v>35</v>
      </c>
    </row>
    <row r="145" spans="1:38" ht="18" customHeight="1">
      <c r="A145" s="23" t="s">
        <v>36</v>
      </c>
      <c r="B145" s="24" t="s">
        <v>37</v>
      </c>
      <c r="C145" s="24" t="s">
        <v>38</v>
      </c>
      <c r="D145" s="24" t="s">
        <v>39</v>
      </c>
      <c r="E145" s="24" t="s">
        <v>40</v>
      </c>
      <c r="F145" s="24" t="s">
        <v>41</v>
      </c>
      <c r="G145" s="24" t="s">
        <v>42</v>
      </c>
      <c r="H145" s="24" t="s">
        <v>43</v>
      </c>
      <c r="I145" s="24" t="s">
        <v>44</v>
      </c>
      <c r="J145" s="24" t="s">
        <v>45</v>
      </c>
      <c r="K145" s="24" t="s">
        <v>46</v>
      </c>
    </row>
    <row r="146" spans="1:38" ht="18" customHeight="1">
      <c r="A146" s="22" t="s">
        <v>47</v>
      </c>
      <c r="B146" s="51">
        <f t="shared" ref="B146:G146" si="176">SUM(B147:B151)</f>
        <v>21807029.91082456</v>
      </c>
      <c r="C146" s="51">
        <f t="shared" si="176"/>
        <v>22408191.604187243</v>
      </c>
      <c r="D146" s="51">
        <f t="shared" si="176"/>
        <v>23952076.762645267</v>
      </c>
      <c r="E146" s="51">
        <f>SUM(E147:E151)</f>
        <v>25234560.161028113</v>
      </c>
      <c r="F146" s="51">
        <f t="shared" si="176"/>
        <v>26436338.289498866</v>
      </c>
      <c r="G146" s="51">
        <f t="shared" si="176"/>
        <v>28008976.202687874</v>
      </c>
      <c r="H146" s="51">
        <f>'[4]GDP activity KP'!I5</f>
        <v>29504197.870204799</v>
      </c>
      <c r="I146" s="51">
        <v>30802027.031979099</v>
      </c>
      <c r="J146" s="51">
        <f>'[3]GDP KP'!J5</f>
        <v>32323875.819704998</v>
      </c>
      <c r="K146" s="51">
        <f>'[3]GDP KP'!K5</f>
        <v>33577189.366897099</v>
      </c>
    </row>
    <row r="147" spans="1:38" ht="18" customHeight="1">
      <c r="A147" s="30" t="s">
        <v>48</v>
      </c>
      <c r="B147" s="11">
        <v>10806677.5833054</v>
      </c>
      <c r="C147" s="11">
        <v>11283264.343966199</v>
      </c>
      <c r="D147" s="11">
        <v>12344014.101347299</v>
      </c>
      <c r="E147" s="11">
        <v>13279392.2750671</v>
      </c>
      <c r="F147" s="11">
        <v>13996347.686854901</v>
      </c>
      <c r="G147" s="11">
        <v>14895621.834050801</v>
      </c>
      <c r="H147" s="31">
        <f>'[4]GDP activity KP'!I6</f>
        <v>15659174.9347154</v>
      </c>
      <c r="I147" s="31">
        <v>16351311.5311167</v>
      </c>
      <c r="J147" s="31">
        <f>'[3]GDP KP'!J6</f>
        <v>17174743.404260401</v>
      </c>
      <c r="K147" s="31">
        <f>'[3]GDP KP'!K6</f>
        <v>17785971.720380701</v>
      </c>
    </row>
    <row r="148" spans="1:38" ht="18" customHeight="1">
      <c r="A148" s="30" t="s">
        <v>49</v>
      </c>
      <c r="B148" s="11">
        <v>6204979.52016606</v>
      </c>
      <c r="C148" s="11">
        <v>6503187.3332949197</v>
      </c>
      <c r="D148" s="11">
        <v>6820846.0487284102</v>
      </c>
      <c r="E148" s="11">
        <v>7158456.5469417199</v>
      </c>
      <c r="F148" s="11">
        <v>7506592.6082589598</v>
      </c>
      <c r="G148" s="11">
        <v>7876591.6069716001</v>
      </c>
      <c r="H148" s="31">
        <f>'[4]GDP activity KP'!I7</f>
        <v>8266048.5042515704</v>
      </c>
      <c r="I148" s="31">
        <v>8676074.2959608492</v>
      </c>
      <c r="J148" s="31">
        <f>'[3]GDP KP'!J7</f>
        <v>9107854.0582324807</v>
      </c>
      <c r="K148" s="31">
        <f>'[3]GDP KP'!K7</f>
        <v>9562643.1819028892</v>
      </c>
    </row>
    <row r="149" spans="1:38" ht="18" customHeight="1">
      <c r="A149" s="30" t="s">
        <v>50</v>
      </c>
      <c r="B149" s="11">
        <v>2578778.7797257798</v>
      </c>
      <c r="C149" s="11">
        <v>2695824.6612197598</v>
      </c>
      <c r="D149" s="11">
        <v>2825341.1794638201</v>
      </c>
      <c r="E149" s="11">
        <v>2920424.7936117202</v>
      </c>
      <c r="F149" s="11">
        <v>3034569.3825792898</v>
      </c>
      <c r="G149" s="11">
        <v>3180379.3041485199</v>
      </c>
      <c r="H149" s="31">
        <f>'[4]GDP activity KP'!I8</f>
        <v>3334791.21393885</v>
      </c>
      <c r="I149" s="31">
        <v>3495187.12173656</v>
      </c>
      <c r="J149" s="31">
        <f>'[3]GDP KP'!J8</f>
        <v>3608190.3685185001</v>
      </c>
      <c r="K149" s="31">
        <f>'[3]GDP KP'!K8</f>
        <v>3735011.15232031</v>
      </c>
    </row>
    <row r="150" spans="1:38" ht="18" customHeight="1">
      <c r="A150" s="30" t="s">
        <v>51</v>
      </c>
      <c r="B150" s="11">
        <v>2187669.1088929102</v>
      </c>
      <c r="C150" s="11">
        <v>1896254.04358433</v>
      </c>
      <c r="D150" s="11">
        <v>1930393.73496478</v>
      </c>
      <c r="E150" s="11">
        <v>1843401.00759175</v>
      </c>
      <c r="F150" s="11">
        <v>1864627.3488767201</v>
      </c>
      <c r="G150" s="11">
        <v>2020292.45516847</v>
      </c>
      <c r="H150" s="31">
        <f>'[4]GDP activity KP'!I9</f>
        <v>2206241.8695662599</v>
      </c>
      <c r="I150" s="31">
        <v>2239891.7345174002</v>
      </c>
      <c r="J150" s="31">
        <f>'[3]GDP KP'!J9</f>
        <v>2391612.9402841502</v>
      </c>
      <c r="K150" s="31">
        <f>'[3]GDP KP'!K9</f>
        <v>2451430.0221329802</v>
      </c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</row>
    <row r="151" spans="1:38" ht="18" customHeight="1">
      <c r="A151" s="3" t="s">
        <v>52</v>
      </c>
      <c r="B151" s="11">
        <v>28924.918734411898</v>
      </c>
      <c r="C151" s="11">
        <v>29661.222122037299</v>
      </c>
      <c r="D151" s="11">
        <v>31481.698140957302</v>
      </c>
      <c r="E151" s="11">
        <v>32885.537815823402</v>
      </c>
      <c r="F151" s="11">
        <v>34201.262928997901</v>
      </c>
      <c r="G151" s="11">
        <v>36091.002348484202</v>
      </c>
      <c r="H151" s="31">
        <f>'[4]GDP activity KP'!I10</f>
        <v>37941.3477326922</v>
      </c>
      <c r="I151" s="31">
        <v>39562.3486475885</v>
      </c>
      <c r="J151" s="31">
        <f>'[3]GDP KP'!J10</f>
        <v>41475.048409448202</v>
      </c>
      <c r="K151" s="31">
        <f>'[3]GDP KP'!K10</f>
        <v>42133.2901602126</v>
      </c>
    </row>
    <row r="152" spans="1:38" ht="18" customHeight="1">
      <c r="A152" s="34" t="s">
        <v>53</v>
      </c>
      <c r="B152" s="51">
        <f t="shared" ref="B152:G152" si="177">SUM(B153:B157)</f>
        <v>17987423.483152822</v>
      </c>
      <c r="C152" s="51">
        <f t="shared" si="177"/>
        <v>19872085.998665001</v>
      </c>
      <c r="D152" s="51">
        <f t="shared" si="177"/>
        <v>21057206.000157822</v>
      </c>
      <c r="E152" s="51">
        <f t="shared" si="177"/>
        <v>23103647.120260756</v>
      </c>
      <c r="F152" s="51">
        <f t="shared" si="177"/>
        <v>25817954.892349847</v>
      </c>
      <c r="G152" s="51">
        <f t="shared" si="177"/>
        <v>28565773.98869808</v>
      </c>
      <c r="H152" s="51">
        <f>'[4]GDP activity KP'!I11</f>
        <v>31344128.0623486</v>
      </c>
      <c r="I152" s="51">
        <v>34976981.719020396</v>
      </c>
      <c r="J152" s="51">
        <f>'[3]GDP KP'!J11</f>
        <v>37536061.715861298</v>
      </c>
      <c r="K152" s="51">
        <f>'[3]GDP KP'!K11</f>
        <v>39584470.333231501</v>
      </c>
    </row>
    <row r="153" spans="1:38" ht="18" customHeight="1">
      <c r="A153" s="36" t="s">
        <v>54</v>
      </c>
      <c r="B153" s="11">
        <v>3314742.2077436401</v>
      </c>
      <c r="C153" s="11">
        <v>3464720.66934253</v>
      </c>
      <c r="D153" s="11">
        <v>3687273.0299388398</v>
      </c>
      <c r="E153" s="11">
        <v>4055619.4186553201</v>
      </c>
      <c r="F153" s="11">
        <v>4356708.6146038203</v>
      </c>
      <c r="G153" s="11">
        <v>4588623.8681428004</v>
      </c>
      <c r="H153" s="31">
        <f>'[4]GDP activity KP'!I12</f>
        <v>4659195.19744913</v>
      </c>
      <c r="I153" s="31">
        <v>5485112.3617860498</v>
      </c>
      <c r="J153" s="31">
        <f>'[3]GDP KP'!J12</f>
        <v>5878341.8250830797</v>
      </c>
      <c r="K153" s="31">
        <f>'[3]GDP KP'!K12</f>
        <v>6442881.2876814399</v>
      </c>
    </row>
    <row r="154" spans="1:38" ht="18" customHeight="1">
      <c r="A154" s="36" t="s">
        <v>55</v>
      </c>
      <c r="B154" s="11">
        <v>6066988.8230707897</v>
      </c>
      <c r="C154" s="11">
        <v>6292514.3244128898</v>
      </c>
      <c r="D154" s="11">
        <v>6919794.1656146897</v>
      </c>
      <c r="E154" s="11">
        <v>7411671.6453084797</v>
      </c>
      <c r="F154" s="11">
        <v>8213364.2965818699</v>
      </c>
      <c r="G154" s="11">
        <v>8889817.9832404293</v>
      </c>
      <c r="H154" s="31">
        <f>'[4]GDP activity KP'!I13</f>
        <v>9623500.6628468409</v>
      </c>
      <c r="I154" s="31">
        <v>10184558.417162901</v>
      </c>
      <c r="J154" s="31">
        <f>'[3]GDP KP'!J13</f>
        <v>10646278.520916101</v>
      </c>
      <c r="K154" s="31">
        <f>'[3]GDP KP'!K13</f>
        <v>11155761.8493175</v>
      </c>
    </row>
    <row r="155" spans="1:38" s="7" customFormat="1" ht="18" customHeight="1">
      <c r="A155" s="36" t="s">
        <v>56</v>
      </c>
      <c r="B155" s="11">
        <v>669068.62915411103</v>
      </c>
      <c r="C155" s="11">
        <v>723608.05413620605</v>
      </c>
      <c r="D155" s="11">
        <v>815296.84270876495</v>
      </c>
      <c r="E155" s="11">
        <v>798801.19290113205</v>
      </c>
      <c r="F155" s="11">
        <v>869262.45412417105</v>
      </c>
      <c r="G155" s="11">
        <v>877666.62894444098</v>
      </c>
      <c r="H155" s="31">
        <f>'[4]GDP activity KP'!I14</f>
        <v>928174.49127234204</v>
      </c>
      <c r="I155" s="31">
        <v>994879.16113207897</v>
      </c>
      <c r="J155" s="31">
        <f>'[3]GDP KP'!J14</f>
        <v>1049610.1183349499</v>
      </c>
      <c r="K155" s="31">
        <f>'[3]GDP KP'!K14</f>
        <v>1154204.33741603</v>
      </c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</row>
    <row r="156" spans="1:38" ht="18" customHeight="1">
      <c r="A156" s="36" t="s">
        <v>57</v>
      </c>
      <c r="B156" s="11">
        <v>358360.72242925101</v>
      </c>
      <c r="C156" s="11">
        <v>367890.18061438698</v>
      </c>
      <c r="D156" s="11">
        <v>381759.71081937599</v>
      </c>
      <c r="E156" s="11">
        <v>390758.08580412401</v>
      </c>
      <c r="F156" s="11">
        <v>417899.06404078798</v>
      </c>
      <c r="G156" s="11">
        <v>444660.05729730998</v>
      </c>
      <c r="H156" s="31">
        <f>'[4]GDP activity KP'!I15</f>
        <v>477510.23791852401</v>
      </c>
      <c r="I156" s="31">
        <v>510410.61729430902</v>
      </c>
      <c r="J156" s="31">
        <f>'[3]GDP KP'!J15</f>
        <v>540159.16484778002</v>
      </c>
      <c r="K156" s="31">
        <f>'[3]GDP KP'!K15</f>
        <v>575212.97824524902</v>
      </c>
    </row>
    <row r="157" spans="1:38" s="7" customFormat="1" ht="18" customHeight="1">
      <c r="A157" s="36" t="s">
        <v>58</v>
      </c>
      <c r="B157" s="11">
        <v>7578263.1007550303</v>
      </c>
      <c r="C157" s="11">
        <v>9023352.7701589894</v>
      </c>
      <c r="D157" s="11">
        <v>9253082.2510761507</v>
      </c>
      <c r="E157" s="11">
        <v>10446796.7775917</v>
      </c>
      <c r="F157" s="11">
        <v>11960720.4629992</v>
      </c>
      <c r="G157" s="11">
        <v>13765005.451073101</v>
      </c>
      <c r="H157" s="31">
        <f>'[4]GDP activity KP'!I16</f>
        <v>15655747.4728618</v>
      </c>
      <c r="I157" s="31">
        <v>17802021.1616451</v>
      </c>
      <c r="J157" s="31">
        <f>'[3]GDP KP'!J16</f>
        <v>19421672.086679399</v>
      </c>
      <c r="K157" s="31">
        <f>'[3]GDP KP'!K16</f>
        <v>20256409.880571298</v>
      </c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</row>
    <row r="158" spans="1:38" ht="18" customHeight="1">
      <c r="A158" s="34" t="s">
        <v>59</v>
      </c>
      <c r="B158" s="51">
        <f t="shared" ref="B158:G158" si="178">SUM(B159:B172)</f>
        <v>31223623.086513311</v>
      </c>
      <c r="C158" s="51">
        <f t="shared" si="178"/>
        <v>32808710.449356649</v>
      </c>
      <c r="D158" s="51">
        <f t="shared" si="178"/>
        <v>35863738.726429567</v>
      </c>
      <c r="E158" s="51">
        <f t="shared" si="178"/>
        <v>38146528.8564239</v>
      </c>
      <c r="F158" s="51">
        <f t="shared" si="178"/>
        <v>40549564.023061529</v>
      </c>
      <c r="G158" s="51">
        <f t="shared" si="178"/>
        <v>42689010.576067425</v>
      </c>
      <c r="H158" s="51">
        <f>'[4]GDP activity KP'!I17</f>
        <v>45369788.822825603</v>
      </c>
      <c r="I158" s="51">
        <v>48114453.335297197</v>
      </c>
      <c r="J158" s="51">
        <f>'[3]GDP KP'!J17</f>
        <v>50176727.502999499</v>
      </c>
      <c r="K158" s="51">
        <f>'[3]GDP KP'!K17</f>
        <v>52662915.9717042</v>
      </c>
    </row>
    <row r="159" spans="1:38" ht="18" customHeight="1">
      <c r="A159" s="36" t="s">
        <v>60</v>
      </c>
      <c r="B159" s="11">
        <v>7371411.0796533199</v>
      </c>
      <c r="C159" s="11">
        <v>7682285.6935565602</v>
      </c>
      <c r="D159" s="11">
        <v>8444242.9422604293</v>
      </c>
      <c r="E159" s="11">
        <v>8747862.1211202201</v>
      </c>
      <c r="F159" s="11">
        <v>9260703.2785532102</v>
      </c>
      <c r="G159" s="11">
        <v>9821247.6492816303</v>
      </c>
      <c r="H159" s="31">
        <f>'[4]GDP activity KP'!I18</f>
        <v>10396690.9355864</v>
      </c>
      <c r="I159" s="31">
        <v>10965038.1554571</v>
      </c>
      <c r="J159" s="31">
        <f>'[3]GDP KP'!J18</f>
        <v>11196339.346930001</v>
      </c>
      <c r="K159" s="31">
        <f>'[3]GDP KP'!K18</f>
        <v>11590492.663458699</v>
      </c>
    </row>
    <row r="160" spans="1:38" ht="18" customHeight="1">
      <c r="A160" s="36" t="s">
        <v>61</v>
      </c>
      <c r="B160" s="11">
        <v>5710465.8661286104</v>
      </c>
      <c r="C160" s="11">
        <v>6050976.2662543803</v>
      </c>
      <c r="D160" s="11">
        <v>6577705.7310488801</v>
      </c>
      <c r="E160" s="11">
        <v>6929894.8638267899</v>
      </c>
      <c r="F160" s="11">
        <v>7324856.2827553796</v>
      </c>
      <c r="G160" s="11">
        <v>7815844.6311133699</v>
      </c>
      <c r="H160" s="31">
        <f>'[4]GDP activity KP'!I19</f>
        <v>8736560.6001322996</v>
      </c>
      <c r="I160" s="31">
        <v>9493190.66213152</v>
      </c>
      <c r="J160" s="31">
        <f>'[3]GDP KP'!J19</f>
        <v>10293275.609616101</v>
      </c>
      <c r="K160" s="31">
        <f>'[3]GDP KP'!K19</f>
        <v>10658343.9736109</v>
      </c>
    </row>
    <row r="161" spans="1:11" ht="18" customHeight="1">
      <c r="A161" s="36" t="s">
        <v>62</v>
      </c>
      <c r="B161" s="11">
        <v>1343923.73923224</v>
      </c>
      <c r="C161" s="11">
        <v>1356204.22583529</v>
      </c>
      <c r="D161" s="11">
        <v>1397782.4439330599</v>
      </c>
      <c r="E161" s="11">
        <v>1421916.0998780299</v>
      </c>
      <c r="F161" s="11">
        <v>1480052.0974233199</v>
      </c>
      <c r="G161" s="11">
        <v>1525618.51038862</v>
      </c>
      <c r="H161" s="31">
        <f>'[4]GDP activity KP'!I20</f>
        <v>1604390.7414166599</v>
      </c>
      <c r="I161" s="31">
        <v>1645950.14047403</v>
      </c>
      <c r="J161" s="31">
        <f>'[3]GDP KP'!J20</f>
        <v>1419653.8535934801</v>
      </c>
      <c r="K161" s="31">
        <f>'[3]GDP KP'!K20</f>
        <v>1514711.2723232</v>
      </c>
    </row>
    <row r="162" spans="1:11" ht="18" customHeight="1">
      <c r="A162" s="36" t="s">
        <v>63</v>
      </c>
      <c r="B162" s="11">
        <v>1266746.6131301799</v>
      </c>
      <c r="C162" s="11">
        <v>1414116.3083821</v>
      </c>
      <c r="D162" s="11">
        <v>1560063.7266739199</v>
      </c>
      <c r="E162" s="11">
        <v>1681098.00981224</v>
      </c>
      <c r="F162" s="11">
        <v>1718547.62631243</v>
      </c>
      <c r="G162" s="11">
        <v>1824470.9093973399</v>
      </c>
      <c r="H162" s="31">
        <f>'[4]GDP activity KP'!I21</f>
        <v>1989716.7342918101</v>
      </c>
      <c r="I162" s="31">
        <v>2133312.1927185501</v>
      </c>
      <c r="J162" s="31">
        <f>'[3]GDP KP'!J21</f>
        <v>2313029.4257112201</v>
      </c>
      <c r="K162" s="31">
        <f>'[3]GDP KP'!K21</f>
        <v>2524563.7874874002</v>
      </c>
    </row>
    <row r="163" spans="1:11" ht="18" customHeight="1">
      <c r="A163" s="36" t="s">
        <v>64</v>
      </c>
      <c r="B163" s="11">
        <v>3444161.0157071501</v>
      </c>
      <c r="C163" s="11">
        <v>3405939.9363144301</v>
      </c>
      <c r="D163" s="11">
        <v>3764112.5298922001</v>
      </c>
      <c r="E163" s="11">
        <v>4189021.4581138398</v>
      </c>
      <c r="F163" s="11">
        <v>4235515.29995031</v>
      </c>
      <c r="G163" s="11">
        <v>4115392.9143741</v>
      </c>
      <c r="H163" s="31">
        <f>'[4]GDP activity KP'!I22</f>
        <v>4094972.3011495499</v>
      </c>
      <c r="I163" s="31">
        <v>4281167.0038301703</v>
      </c>
      <c r="J163" s="31">
        <f>'[3]GDP KP'!J22</f>
        <v>4412967.4952447098</v>
      </c>
      <c r="K163" s="31">
        <f>'[3]GDP KP'!K22</f>
        <v>4629490.1896918099</v>
      </c>
    </row>
    <row r="164" spans="1:11" ht="18" customHeight="1">
      <c r="A164" s="36" t="s">
        <v>65</v>
      </c>
      <c r="B164" s="11">
        <v>2606439.0491418499</v>
      </c>
      <c r="C164" s="11">
        <v>2714775.0343138301</v>
      </c>
      <c r="D164" s="11">
        <v>2828969.8871101202</v>
      </c>
      <c r="E164" s="11">
        <v>2949597.61698128</v>
      </c>
      <c r="F164" s="11">
        <v>3077086.1204349799</v>
      </c>
      <c r="G164" s="11">
        <v>3211894.9327951502</v>
      </c>
      <c r="H164" s="31">
        <f>'[4]GDP activity KP'!I23</f>
        <v>3354517.6882281401</v>
      </c>
      <c r="I164" s="31">
        <v>3505484.7753592399</v>
      </c>
      <c r="J164" s="31">
        <f>'[3]GDP KP'!J23</f>
        <v>3663972.2849675398</v>
      </c>
      <c r="K164" s="31">
        <f>'[3]GDP KP'!K23</f>
        <v>3827459.8943816801</v>
      </c>
    </row>
    <row r="165" spans="1:11" ht="18" customHeight="1">
      <c r="A165" s="36" t="s">
        <v>66</v>
      </c>
      <c r="B165" s="11">
        <v>322260.08457407902</v>
      </c>
      <c r="C165" s="11">
        <v>385090.43860016402</v>
      </c>
      <c r="D165" s="11">
        <v>447920.79262625001</v>
      </c>
      <c r="E165" s="11">
        <v>518122.72450859298</v>
      </c>
      <c r="F165" s="11">
        <v>606206.68355693901</v>
      </c>
      <c r="G165" s="11">
        <v>694290.642605284</v>
      </c>
      <c r="H165" s="31">
        <f>'[4]GDP activity KP'!I24</f>
        <v>763332.14606172603</v>
      </c>
      <c r="I165" s="31">
        <v>821635.57049329998</v>
      </c>
      <c r="J165" s="31">
        <f>'[3]GDP KP'!J24</f>
        <v>881833.36222377303</v>
      </c>
      <c r="K165" s="31">
        <f>'[3]GDP KP'!K24</f>
        <v>942012.50558055798</v>
      </c>
    </row>
    <row r="166" spans="1:11" ht="18" customHeight="1">
      <c r="A166" s="36" t="s">
        <v>67</v>
      </c>
      <c r="B166" s="11">
        <v>1417467.4848659399</v>
      </c>
      <c r="C166" s="11">
        <v>1660994.2200692999</v>
      </c>
      <c r="D166" s="11">
        <v>1976259.5688011199</v>
      </c>
      <c r="E166" s="11">
        <v>2183916.99724025</v>
      </c>
      <c r="F166" s="11">
        <v>2611497.6983909402</v>
      </c>
      <c r="G166" s="11">
        <v>2892462.8844005801</v>
      </c>
      <c r="H166" s="31">
        <f>'[4]GDP activity KP'!I25</f>
        <v>3054288.1917848699</v>
      </c>
      <c r="I166" s="31">
        <v>3311752.88943638</v>
      </c>
      <c r="J166" s="31">
        <f>'[3]GDP KP'!J25</f>
        <v>3569799.7747166399</v>
      </c>
      <c r="K166" s="31">
        <f>'[3]GDP KP'!K25</f>
        <v>3817046.8646715302</v>
      </c>
    </row>
    <row r="167" spans="1:11" ht="18" customHeight="1">
      <c r="A167" s="36" t="s">
        <v>68</v>
      </c>
      <c r="B167" s="11">
        <v>3623123.2851870898</v>
      </c>
      <c r="C167" s="11">
        <v>3974205.5761060002</v>
      </c>
      <c r="D167" s="11">
        <v>4242164.2549596298</v>
      </c>
      <c r="E167" s="11">
        <v>4548604.3570154402</v>
      </c>
      <c r="F167" s="11">
        <v>4793820.0466925101</v>
      </c>
      <c r="G167" s="11">
        <v>4907113.3498862097</v>
      </c>
      <c r="H167" s="31">
        <f>'[4]GDP activity KP'!I26</f>
        <v>5064968.4777012104</v>
      </c>
      <c r="I167" s="31">
        <v>5238490.6001893999</v>
      </c>
      <c r="J167" s="31">
        <f>'[3]GDP KP'!J26</f>
        <v>5438145.6844813004</v>
      </c>
      <c r="K167" s="31">
        <f>'[3]GDP KP'!K26</f>
        <v>5714547.04958452</v>
      </c>
    </row>
    <row r="168" spans="1:11" ht="18" customHeight="1">
      <c r="A168" s="36" t="s">
        <v>69</v>
      </c>
      <c r="B168" s="11">
        <v>1922642.97637312</v>
      </c>
      <c r="C168" s="11">
        <v>1927632.7465520799</v>
      </c>
      <c r="D168" s="11">
        <v>2186259.6296485299</v>
      </c>
      <c r="E168" s="11">
        <v>2413305.9378196402</v>
      </c>
      <c r="F168" s="11">
        <v>2665336.3752987199</v>
      </c>
      <c r="G168" s="11">
        <v>2859170.6846779999</v>
      </c>
      <c r="H168" s="31">
        <f>'[4]GDP activity KP'!I27</f>
        <v>3046789.3528533601</v>
      </c>
      <c r="I168" s="31">
        <v>3257405.7038441398</v>
      </c>
      <c r="J168" s="31">
        <f>'[3]GDP KP'!J27</f>
        <v>3365354.61043014</v>
      </c>
      <c r="K168" s="31">
        <f>'[3]GDP KP'!K27</f>
        <v>3538280.8485501599</v>
      </c>
    </row>
    <row r="169" spans="1:11" ht="18" customHeight="1">
      <c r="A169" s="37" t="s">
        <v>70</v>
      </c>
      <c r="B169" s="11">
        <v>1284593.7116115701</v>
      </c>
      <c r="C169" s="11">
        <v>1245029.57215965</v>
      </c>
      <c r="D169" s="11">
        <v>1349940.6845303399</v>
      </c>
      <c r="E169" s="11">
        <v>1419089.90508559</v>
      </c>
      <c r="F169" s="11">
        <v>1497896.44760672</v>
      </c>
      <c r="G169" s="11">
        <v>1611999.1837528399</v>
      </c>
      <c r="H169" s="31">
        <f>'[4]GDP activity KP'!I28</f>
        <v>1746730.94174784</v>
      </c>
      <c r="I169" s="31">
        <v>1833514.1602744199</v>
      </c>
      <c r="J169" s="31">
        <f>'[3]GDP KP'!J28</f>
        <v>1953479.40617049</v>
      </c>
      <c r="K169" s="31">
        <f>'[3]GDP KP'!K28</f>
        <v>2065677.4049398999</v>
      </c>
    </row>
    <row r="170" spans="1:11" ht="18" customHeight="1">
      <c r="A170" s="36" t="s">
        <v>71</v>
      </c>
      <c r="B170" s="11">
        <v>198469.974610871</v>
      </c>
      <c r="C170" s="11">
        <v>212501.84376101301</v>
      </c>
      <c r="D170" s="11">
        <v>230651.65930135301</v>
      </c>
      <c r="E170" s="11">
        <v>248510.056852757</v>
      </c>
      <c r="F170" s="11">
        <v>280130.57039669901</v>
      </c>
      <c r="G170" s="11">
        <v>307906.75338782597</v>
      </c>
      <c r="H170" s="31">
        <f>'[4]GDP activity KP'!I29</f>
        <v>350027.28679237003</v>
      </c>
      <c r="I170" s="31">
        <v>389225.17547535797</v>
      </c>
      <c r="J170" s="31">
        <f>'[3]GDP KP'!J29</f>
        <v>372119.53876275202</v>
      </c>
      <c r="K170" s="31">
        <f>'[3]GDP KP'!K29</f>
        <v>444487.97690505499</v>
      </c>
    </row>
    <row r="171" spans="1:11" ht="18" customHeight="1">
      <c r="A171" s="36" t="s">
        <v>72</v>
      </c>
      <c r="B171" s="11">
        <v>550177.010880852</v>
      </c>
      <c r="C171" s="11">
        <v>612079.00343605201</v>
      </c>
      <c r="D171" s="11">
        <v>685475.09253820195</v>
      </c>
      <c r="E171" s="11">
        <v>717898.05542494997</v>
      </c>
      <c r="F171" s="11">
        <v>814528.79563888896</v>
      </c>
      <c r="G171" s="11">
        <v>912404.29344956798</v>
      </c>
      <c r="H171" s="31">
        <f>'[4]GDP activity KP'!I30</f>
        <v>971689.969673543</v>
      </c>
      <c r="I171" s="31">
        <v>1037083.25802444</v>
      </c>
      <c r="J171" s="31">
        <f>'[3]GDP KP'!J30</f>
        <v>1089265.4047818</v>
      </c>
      <c r="K171" s="31">
        <f>'[3]GDP KP'!K30</f>
        <v>1181814.25671389</v>
      </c>
    </row>
    <row r="172" spans="1:11" ht="18" customHeight="1">
      <c r="A172" s="36" t="s">
        <v>73</v>
      </c>
      <c r="B172" s="11">
        <v>161741.19541643499</v>
      </c>
      <c r="C172" s="11">
        <v>166879.58401579701</v>
      </c>
      <c r="D172" s="11">
        <v>172189.783105529</v>
      </c>
      <c r="E172" s="11">
        <v>177690.65274428099</v>
      </c>
      <c r="F172" s="11">
        <v>183386.70005047601</v>
      </c>
      <c r="G172" s="11">
        <v>189193.23655690599</v>
      </c>
      <c r="H172" s="31">
        <f>'[4]GDP activity KP'!I31</f>
        <v>195113.45540577901</v>
      </c>
      <c r="I172" s="31">
        <v>201203.047589133</v>
      </c>
      <c r="J172" s="31">
        <f>'[3]GDP KP'!J31</f>
        <v>207491.70536956299</v>
      </c>
      <c r="K172" s="31">
        <f>'[3]GDP KP'!K31</f>
        <v>213987.28380489699</v>
      </c>
    </row>
    <row r="173" spans="1:11" ht="18" customHeight="1">
      <c r="A173" s="1" t="s">
        <v>74</v>
      </c>
      <c r="B173" s="51">
        <f t="shared" ref="B173:K173" si="179">B146+B152+B158</f>
        <v>71018076.480490685</v>
      </c>
      <c r="C173" s="51">
        <f t="shared" si="179"/>
        <v>75088988.052208886</v>
      </c>
      <c r="D173" s="51">
        <f t="shared" si="179"/>
        <v>80873021.489232659</v>
      </c>
      <c r="E173" s="51">
        <f t="shared" si="179"/>
        <v>86484736.137712777</v>
      </c>
      <c r="F173" s="51">
        <f t="shared" si="179"/>
        <v>92803857.204910249</v>
      </c>
      <c r="G173" s="51">
        <f t="shared" si="179"/>
        <v>99263760.767453372</v>
      </c>
      <c r="H173" s="51">
        <f t="shared" si="179"/>
        <v>106218114.75537899</v>
      </c>
      <c r="I173" s="51">
        <f t="shared" si="179"/>
        <v>113893462.08629669</v>
      </c>
      <c r="J173" s="51">
        <f t="shared" si="179"/>
        <v>120036665.0385658</v>
      </c>
      <c r="K173" s="51">
        <f t="shared" si="179"/>
        <v>125824575.6718328</v>
      </c>
    </row>
    <row r="174" spans="1:11" ht="18" customHeight="1">
      <c r="A174" s="38" t="s">
        <v>75</v>
      </c>
      <c r="B174" s="11">
        <v>6961770.6616124297</v>
      </c>
      <c r="C174" s="11">
        <v>8179129.1750564203</v>
      </c>
      <c r="D174" s="11">
        <v>8001089.9789065598</v>
      </c>
      <c r="E174" s="11">
        <v>7864579.4142312501</v>
      </c>
      <c r="F174" s="11">
        <v>8024535.4765009703</v>
      </c>
      <c r="G174" s="11">
        <v>8393644.1408420503</v>
      </c>
      <c r="H174" s="31">
        <f>'[4]GDP activity KP'!I33</f>
        <v>8923214.7325935997</v>
      </c>
      <c r="I174" s="31">
        <v>9303273.8373193592</v>
      </c>
      <c r="J174" s="31">
        <f>'[3]GDP KP'!J33</f>
        <v>9093516.9806176592</v>
      </c>
      <c r="K174" s="31">
        <f>'[3]GDP KP'!K33</f>
        <v>9693237.0267839208</v>
      </c>
    </row>
    <row r="175" spans="1:11" ht="18" customHeight="1">
      <c r="A175" s="47" t="s">
        <v>76</v>
      </c>
      <c r="B175" s="54">
        <f t="shared" ref="B175:G175" si="180">B173+B174</f>
        <v>77979847.142103121</v>
      </c>
      <c r="C175" s="54">
        <f t="shared" si="180"/>
        <v>83268117.227265298</v>
      </c>
      <c r="D175" s="54">
        <f t="shared" si="180"/>
        <v>88874111.468139216</v>
      </c>
      <c r="E175" s="54">
        <f t="shared" si="180"/>
        <v>94349315.551944032</v>
      </c>
      <c r="F175" s="54">
        <f t="shared" si="180"/>
        <v>100828392.68141122</v>
      </c>
      <c r="G175" s="54">
        <f t="shared" si="180"/>
        <v>107657404.90829542</v>
      </c>
      <c r="H175" s="54">
        <f>'[4]GDP activity KP'!I34</f>
        <v>115141329.487973</v>
      </c>
      <c r="I175" s="54">
        <v>123196735.92361601</v>
      </c>
      <c r="J175" s="54">
        <f>'[3]GDP KP'!J34</f>
        <v>129130182.01918399</v>
      </c>
      <c r="K175" s="54">
        <f>'[3]GDP KP'!K34</f>
        <v>135517812.69861701</v>
      </c>
    </row>
    <row r="176" spans="1:11" ht="18" customHeight="1">
      <c r="A176" s="11"/>
      <c r="C176" s="55"/>
      <c r="D176" s="55"/>
      <c r="E176" s="55"/>
      <c r="F176" s="55"/>
      <c r="G176" s="55"/>
      <c r="H176" s="55"/>
      <c r="I176" s="55"/>
      <c r="J176" s="39"/>
    </row>
    <row r="177" spans="1:11" ht="18" customHeight="1">
      <c r="A177" s="107" t="s">
        <v>80</v>
      </c>
      <c r="B177" s="107"/>
      <c r="C177" s="107"/>
      <c r="D177" s="107"/>
      <c r="E177" s="107"/>
      <c r="F177" s="107"/>
      <c r="G177" s="107"/>
      <c r="H177" s="107"/>
      <c r="I177" s="2"/>
      <c r="J177" s="2"/>
      <c r="K177" s="2"/>
    </row>
    <row r="178" spans="1:11" ht="18" customHeight="1">
      <c r="K178" s="6" t="s">
        <v>34</v>
      </c>
    </row>
    <row r="179" spans="1:11" ht="18" customHeight="1">
      <c r="A179" s="23" t="s">
        <v>36</v>
      </c>
      <c r="B179" s="24" t="s">
        <v>37</v>
      </c>
      <c r="C179" s="24" t="s">
        <v>38</v>
      </c>
      <c r="D179" s="24" t="s">
        <v>39</v>
      </c>
      <c r="E179" s="24" t="s">
        <v>40</v>
      </c>
      <c r="F179" s="24" t="s">
        <v>41</v>
      </c>
      <c r="G179" s="24" t="s">
        <v>42</v>
      </c>
      <c r="H179" s="24" t="s">
        <v>43</v>
      </c>
      <c r="I179" s="24" t="s">
        <v>44</v>
      </c>
      <c r="J179" s="24" t="s">
        <v>45</v>
      </c>
      <c r="K179" s="24" t="s">
        <v>46</v>
      </c>
    </row>
    <row r="180" spans="1:11" ht="18" customHeight="1">
      <c r="A180" s="22" t="s">
        <v>47</v>
      </c>
      <c r="C180" s="56">
        <f>100*C146/B146-100</f>
        <v>2.7567334745768193</v>
      </c>
      <c r="D180" s="56">
        <f t="shared" ref="C180:K189" si="181">100*D146/C146-100</f>
        <v>6.8898248717649011</v>
      </c>
      <c r="E180" s="56">
        <f t="shared" si="181"/>
        <v>5.3543724458288295</v>
      </c>
      <c r="F180" s="56">
        <f t="shared" si="181"/>
        <v>4.7624294649952219</v>
      </c>
      <c r="G180" s="56">
        <f t="shared" si="181"/>
        <v>5.9487736008193508</v>
      </c>
      <c r="H180" s="56">
        <f t="shared" si="181"/>
        <v>5.3383660177248231</v>
      </c>
      <c r="I180" s="56">
        <f t="shared" si="181"/>
        <v>4.3987949358383673</v>
      </c>
      <c r="J180" s="56">
        <f t="shared" si="181"/>
        <v>4.9407423288924974</v>
      </c>
      <c r="K180" s="56">
        <f t="shared" si="181"/>
        <v>3.8773615954435314</v>
      </c>
    </row>
    <row r="181" spans="1:11" ht="18" customHeight="1">
      <c r="A181" s="30" t="s">
        <v>48</v>
      </c>
      <c r="C181" s="57">
        <f t="shared" si="181"/>
        <v>4.4101136263845717</v>
      </c>
      <c r="D181" s="57">
        <f t="shared" si="181"/>
        <v>9.4010893039862395</v>
      </c>
      <c r="E181" s="57">
        <f t="shared" si="181"/>
        <v>7.5775851035175634</v>
      </c>
      <c r="F181" s="57">
        <f t="shared" si="181"/>
        <v>5.399007702588392</v>
      </c>
      <c r="G181" s="57">
        <f t="shared" si="181"/>
        <v>6.4250629329570046</v>
      </c>
      <c r="H181" s="57">
        <f t="shared" si="181"/>
        <v>5.1260236677004514</v>
      </c>
      <c r="I181" s="57">
        <f t="shared" si="181"/>
        <v>4.420006796570604</v>
      </c>
      <c r="J181" s="57">
        <f t="shared" si="181"/>
        <v>5.0358766119568088</v>
      </c>
      <c r="K181" s="57">
        <f t="shared" si="181"/>
        <v>3.5588788823982043</v>
      </c>
    </row>
    <row r="182" spans="1:11" ht="18" customHeight="1">
      <c r="A182" s="30" t="s">
        <v>49</v>
      </c>
      <c r="C182" s="57">
        <f t="shared" si="181"/>
        <v>4.8059435516215672</v>
      </c>
      <c r="D182" s="57">
        <f t="shared" si="181"/>
        <v>4.884661922733585</v>
      </c>
      <c r="E182" s="57">
        <f t="shared" si="181"/>
        <v>4.949686531574045</v>
      </c>
      <c r="F182" s="57">
        <f t="shared" si="181"/>
        <v>4.863283852242887</v>
      </c>
      <c r="G182" s="57">
        <f t="shared" si="181"/>
        <v>4.928987331822924</v>
      </c>
      <c r="H182" s="57">
        <f t="shared" si="181"/>
        <v>4.9444850858493226</v>
      </c>
      <c r="I182" s="57">
        <f t="shared" si="181"/>
        <v>4.9603603402325263</v>
      </c>
      <c r="J182" s="57">
        <f t="shared" si="181"/>
        <v>4.9766720240356506</v>
      </c>
      <c r="K182" s="57">
        <f t="shared" si="181"/>
        <v>4.9933729807553249</v>
      </c>
    </row>
    <row r="183" spans="1:11" ht="18" customHeight="1">
      <c r="A183" s="30" t="s">
        <v>50</v>
      </c>
      <c r="C183" s="57">
        <f t="shared" si="181"/>
        <v>4.538810479370639</v>
      </c>
      <c r="D183" s="57">
        <f t="shared" si="181"/>
        <v>4.8043376153944166</v>
      </c>
      <c r="E183" s="57">
        <f t="shared" si="181"/>
        <v>3.3653852086615785</v>
      </c>
      <c r="F183" s="57">
        <f t="shared" si="181"/>
        <v>3.9084926691916451</v>
      </c>
      <c r="G183" s="57">
        <f t="shared" si="181"/>
        <v>4.8049625230613771</v>
      </c>
      <c r="H183" s="57">
        <f t="shared" si="181"/>
        <v>4.8551413219458937</v>
      </c>
      <c r="I183" s="57">
        <f t="shared" si="181"/>
        <v>4.8097736112318756</v>
      </c>
      <c r="J183" s="57">
        <f t="shared" si="181"/>
        <v>3.2331100695345754</v>
      </c>
      <c r="K183" s="57">
        <f t="shared" si="181"/>
        <v>3.5148030133975823</v>
      </c>
    </row>
    <row r="184" spans="1:11" ht="18" customHeight="1">
      <c r="A184" s="30" t="s">
        <v>51</v>
      </c>
      <c r="C184" s="57">
        <f t="shared" si="181"/>
        <v>-13.320801766774196</v>
      </c>
      <c r="D184" s="57">
        <f t="shared" si="181"/>
        <v>1.8003754030719676</v>
      </c>
      <c r="E184" s="57">
        <f t="shared" si="181"/>
        <v>-4.5064758446606277</v>
      </c>
      <c r="F184" s="57">
        <f t="shared" si="181"/>
        <v>1.1514771445579584</v>
      </c>
      <c r="G184" s="57">
        <f t="shared" si="181"/>
        <v>8.3483225956931904</v>
      </c>
      <c r="H184" s="57">
        <f t="shared" si="181"/>
        <v>9.2040839890323554</v>
      </c>
      <c r="I184" s="57">
        <f t="shared" si="181"/>
        <v>1.5252119640787924</v>
      </c>
      <c r="J184" s="57">
        <f t="shared" si="181"/>
        <v>6.7735955014557589</v>
      </c>
      <c r="K184" s="57">
        <f t="shared" si="181"/>
        <v>2.5011188408155647</v>
      </c>
    </row>
    <row r="185" spans="1:11" ht="18" customHeight="1">
      <c r="A185" s="3" t="s">
        <v>52</v>
      </c>
      <c r="C185" s="57">
        <f t="shared" si="181"/>
        <v>2.5455676967881118</v>
      </c>
      <c r="D185" s="57">
        <f t="shared" si="181"/>
        <v>6.1375624086893197</v>
      </c>
      <c r="E185" s="57">
        <f t="shared" si="181"/>
        <v>4.459224748869957</v>
      </c>
      <c r="F185" s="57">
        <f t="shared" si="181"/>
        <v>4.0009232038206761</v>
      </c>
      <c r="G185" s="57">
        <f t="shared" si="181"/>
        <v>5.5253498194186932</v>
      </c>
      <c r="H185" s="57">
        <f t="shared" si="181"/>
        <v>5.1268883206445821</v>
      </c>
      <c r="I185" s="57">
        <f t="shared" si="181"/>
        <v>4.2723862270700579</v>
      </c>
      <c r="J185" s="57">
        <f t="shared" si="181"/>
        <v>4.8346466457225574</v>
      </c>
      <c r="K185" s="57">
        <f t="shared" si="181"/>
        <v>1.5870789209602236</v>
      </c>
    </row>
    <row r="186" spans="1:11" ht="18" customHeight="1">
      <c r="A186" s="34" t="s">
        <v>53</v>
      </c>
      <c r="C186" s="56">
        <f t="shared" si="181"/>
        <v>10.477668006634588</v>
      </c>
      <c r="D186" s="56">
        <f t="shared" si="181"/>
        <v>5.9637423145835555</v>
      </c>
      <c r="E186" s="56">
        <f t="shared" si="181"/>
        <v>9.718483639698448</v>
      </c>
      <c r="F186" s="56">
        <f t="shared" si="181"/>
        <v>11.748395212064935</v>
      </c>
      <c r="G186" s="56">
        <f t="shared" si="181"/>
        <v>10.643054834534723</v>
      </c>
      <c r="H186" s="56">
        <f t="shared" si="181"/>
        <v>9.7261641667744101</v>
      </c>
      <c r="I186" s="56">
        <f t="shared" si="181"/>
        <v>11.590220820453055</v>
      </c>
      <c r="J186" s="56">
        <f t="shared" si="181"/>
        <v>7.3164689206138007</v>
      </c>
      <c r="K186" s="56">
        <f t="shared" si="181"/>
        <v>5.4571751103676007</v>
      </c>
    </row>
    <row r="187" spans="1:11" ht="18" customHeight="1">
      <c r="A187" s="36" t="s">
        <v>54</v>
      </c>
      <c r="C187" s="57">
        <f t="shared" si="181"/>
        <v>4.5245890087175411</v>
      </c>
      <c r="D187" s="57">
        <f t="shared" si="181"/>
        <v>6.4233853703000392</v>
      </c>
      <c r="E187" s="57">
        <f t="shared" si="181"/>
        <v>9.9896694854351438</v>
      </c>
      <c r="F187" s="57">
        <f t="shared" si="181"/>
        <v>7.4240002541542509</v>
      </c>
      <c r="G187" s="57">
        <f t="shared" si="181"/>
        <v>5.3231756827067329</v>
      </c>
      <c r="H187" s="57">
        <f t="shared" si="181"/>
        <v>1.5379628257674653</v>
      </c>
      <c r="I187" s="57">
        <f t="shared" si="181"/>
        <v>17.726605762066001</v>
      </c>
      <c r="J187" s="57">
        <f t="shared" si="181"/>
        <v>7.1690320518609525</v>
      </c>
      <c r="K187" s="57">
        <f t="shared" si="181"/>
        <v>9.6037195419540211</v>
      </c>
    </row>
    <row r="188" spans="1:11" ht="18" customHeight="1">
      <c r="A188" s="36" t="s">
        <v>55</v>
      </c>
      <c r="C188" s="57">
        <f t="shared" si="181"/>
        <v>3.7172559224849664</v>
      </c>
      <c r="D188" s="57">
        <f t="shared" si="181"/>
        <v>9.9686676718106071</v>
      </c>
      <c r="E188" s="57">
        <f t="shared" si="181"/>
        <v>7.1082674993136408</v>
      </c>
      <c r="F188" s="57">
        <f t="shared" si="181"/>
        <v>10.816623963378831</v>
      </c>
      <c r="G188" s="57">
        <f t="shared" si="181"/>
        <v>8.2360122141432015</v>
      </c>
      <c r="H188" s="57">
        <f t="shared" si="181"/>
        <v>8.2530675092514798</v>
      </c>
      <c r="I188" s="57">
        <f t="shared" si="181"/>
        <v>5.8300796557547869</v>
      </c>
      <c r="J188" s="57">
        <f t="shared" si="181"/>
        <v>4.5335309086657531</v>
      </c>
      <c r="K188" s="57">
        <f t="shared" si="181"/>
        <v>4.7855532560081855</v>
      </c>
    </row>
    <row r="189" spans="1:11" ht="18" customHeight="1">
      <c r="A189" s="36" t="s">
        <v>56</v>
      </c>
      <c r="C189" s="57">
        <f t="shared" si="181"/>
        <v>8.1515441922673944</v>
      </c>
      <c r="D189" s="57">
        <f t="shared" si="181"/>
        <v>12.671056941455788</v>
      </c>
      <c r="E189" s="57">
        <f t="shared" si="181"/>
        <v>-2.0232691878000253</v>
      </c>
      <c r="F189" s="57">
        <f t="shared" si="181"/>
        <v>8.8208758135592831</v>
      </c>
      <c r="G189" s="57">
        <f t="shared" si="181"/>
        <v>0.9668167284111604</v>
      </c>
      <c r="H189" s="57">
        <f t="shared" si="181"/>
        <v>5.7547889668137771</v>
      </c>
      <c r="I189" s="57">
        <f t="shared" si="181"/>
        <v>7.1866519158803897</v>
      </c>
      <c r="J189" s="57">
        <f t="shared" si="181"/>
        <v>5.5012668212481515</v>
      </c>
      <c r="K189" s="57">
        <f t="shared" si="181"/>
        <v>9.9650543810499101</v>
      </c>
    </row>
    <row r="190" spans="1:11" ht="18" customHeight="1">
      <c r="A190" s="36" t="s">
        <v>57</v>
      </c>
      <c r="C190" s="57">
        <f t="shared" ref="C190:K199" si="182">100*C156/B156-100</f>
        <v>2.6591804259511918</v>
      </c>
      <c r="D190" s="57">
        <f t="shared" si="182"/>
        <v>3.7700191350110117</v>
      </c>
      <c r="E190" s="57">
        <f t="shared" si="182"/>
        <v>2.3570782169325071</v>
      </c>
      <c r="F190" s="57">
        <f t="shared" si="182"/>
        <v>6.9457240227829686</v>
      </c>
      <c r="G190" s="57">
        <f t="shared" si="182"/>
        <v>6.4036978206560633</v>
      </c>
      <c r="H190" s="57">
        <f t="shared" si="182"/>
        <v>7.3877066496327188</v>
      </c>
      <c r="I190" s="57">
        <f t="shared" si="182"/>
        <v>6.889984080592356</v>
      </c>
      <c r="J190" s="57">
        <f t="shared" si="182"/>
        <v>5.8283559443117241</v>
      </c>
      <c r="K190" s="57">
        <f t="shared" si="182"/>
        <v>6.4895341370996391</v>
      </c>
    </row>
    <row r="191" spans="1:11" ht="18" customHeight="1">
      <c r="A191" s="36" t="s">
        <v>58</v>
      </c>
      <c r="C191" s="57">
        <f t="shared" si="182"/>
        <v>19.068876999796743</v>
      </c>
      <c r="D191" s="57">
        <f>100*D157/C157-100</f>
        <v>2.5459436948635954</v>
      </c>
      <c r="E191" s="57">
        <f t="shared" si="182"/>
        <v>12.900723176611962</v>
      </c>
      <c r="F191" s="57">
        <f t="shared" si="182"/>
        <v>14.491750128181451</v>
      </c>
      <c r="G191" s="57">
        <f t="shared" si="182"/>
        <v>15.085086167304908</v>
      </c>
      <c r="H191" s="57">
        <f t="shared" si="182"/>
        <v>13.735861046399364</v>
      </c>
      <c r="I191" s="57">
        <f t="shared" si="182"/>
        <v>13.709174170723713</v>
      </c>
      <c r="J191" s="57">
        <f t="shared" si="182"/>
        <v>9.0981294220898832</v>
      </c>
      <c r="K191" s="57">
        <f t="shared" si="182"/>
        <v>4.29797079348495</v>
      </c>
    </row>
    <row r="192" spans="1:11" ht="18" customHeight="1">
      <c r="A192" s="34" t="s">
        <v>59</v>
      </c>
      <c r="C192" s="56">
        <f t="shared" si="182"/>
        <v>5.076564492376292</v>
      </c>
      <c r="D192" s="56">
        <f t="shared" si="182"/>
        <v>9.3116377792069756</v>
      </c>
      <c r="E192" s="56">
        <f t="shared" si="182"/>
        <v>6.3651761111901095</v>
      </c>
      <c r="F192" s="56">
        <f t="shared" si="182"/>
        <v>6.2994857951091348</v>
      </c>
      <c r="G192" s="56">
        <f t="shared" si="182"/>
        <v>5.276127141068983</v>
      </c>
      <c r="H192" s="56">
        <f t="shared" si="182"/>
        <v>6.2797853840657893</v>
      </c>
      <c r="I192" s="56">
        <f t="shared" si="182"/>
        <v>6.0495421814499366</v>
      </c>
      <c r="J192" s="56">
        <f t="shared" si="182"/>
        <v>4.2861843474160253</v>
      </c>
      <c r="K192" s="56">
        <f t="shared" si="182"/>
        <v>4.954863723538125</v>
      </c>
    </row>
    <row r="193" spans="1:11" ht="18" customHeight="1">
      <c r="A193" s="36" t="s">
        <v>60</v>
      </c>
      <c r="C193" s="57">
        <f t="shared" si="182"/>
        <v>4.2173012811796866</v>
      </c>
      <c r="D193" s="57">
        <f t="shared" si="182"/>
        <v>9.9183664744849835</v>
      </c>
      <c r="E193" s="57">
        <f t="shared" si="182"/>
        <v>3.5955760739696956</v>
      </c>
      <c r="F193" s="57">
        <f t="shared" si="182"/>
        <v>5.8624741717730444</v>
      </c>
      <c r="G193" s="57">
        <f t="shared" si="182"/>
        <v>6.0529352239001213</v>
      </c>
      <c r="H193" s="57">
        <f t="shared" si="182"/>
        <v>5.8591668477768195</v>
      </c>
      <c r="I193" s="57">
        <f t="shared" si="182"/>
        <v>5.4666164781846902</v>
      </c>
      <c r="J193" s="57">
        <f t="shared" si="182"/>
        <v>2.1094426503001813</v>
      </c>
      <c r="K193" s="57">
        <f t="shared" si="182"/>
        <v>3.520376654506947</v>
      </c>
    </row>
    <row r="194" spans="1:11" ht="18" customHeight="1">
      <c r="A194" s="36" t="s">
        <v>61</v>
      </c>
      <c r="C194" s="57">
        <f t="shared" si="182"/>
        <v>5.9629180544706912</v>
      </c>
      <c r="D194" s="57">
        <f t="shared" si="182"/>
        <v>8.704867472906983</v>
      </c>
      <c r="E194" s="57">
        <f t="shared" si="182"/>
        <v>5.3542853265001469</v>
      </c>
      <c r="F194" s="57">
        <f t="shared" si="182"/>
        <v>5.6993854407552504</v>
      </c>
      <c r="G194" s="57">
        <f t="shared" si="182"/>
        <v>6.7030441199768518</v>
      </c>
      <c r="H194" s="57">
        <f t="shared" si="182"/>
        <v>11.780121182984331</v>
      </c>
      <c r="I194" s="57">
        <f t="shared" si="182"/>
        <v>8.6605026466337733</v>
      </c>
      <c r="J194" s="57">
        <f t="shared" si="182"/>
        <v>8.4279877647051933</v>
      </c>
      <c r="K194" s="57">
        <f t="shared" si="182"/>
        <v>3.5466685032095029</v>
      </c>
    </row>
    <row r="195" spans="1:11" ht="18" customHeight="1">
      <c r="A195" s="36" t="s">
        <v>62</v>
      </c>
      <c r="C195" s="57">
        <f t="shared" si="182"/>
        <v>0.91377853106943974</v>
      </c>
      <c r="D195" s="57">
        <f t="shared" si="182"/>
        <v>3.0657785387862049</v>
      </c>
      <c r="E195" s="57">
        <f t="shared" si="182"/>
        <v>1.726567396072241</v>
      </c>
      <c r="F195" s="57">
        <f t="shared" si="182"/>
        <v>4.0885673599361212</v>
      </c>
      <c r="G195" s="57">
        <f t="shared" si="182"/>
        <v>3.0787033135271571</v>
      </c>
      <c r="H195" s="57">
        <f t="shared" si="182"/>
        <v>5.1632980651220777</v>
      </c>
      <c r="I195" s="57">
        <f t="shared" si="182"/>
        <v>2.59035395708365</v>
      </c>
      <c r="J195" s="57">
        <f t="shared" si="182"/>
        <v>-13.748672047585671</v>
      </c>
      <c r="K195" s="57">
        <f t="shared" si="182"/>
        <v>6.6958166238275112</v>
      </c>
    </row>
    <row r="196" spans="1:11" ht="18" customHeight="1">
      <c r="A196" s="36" t="s">
        <v>63</v>
      </c>
      <c r="C196" s="57">
        <f t="shared" si="182"/>
        <v>11.633715355888242</v>
      </c>
      <c r="D196" s="57">
        <f t="shared" si="182"/>
        <v>10.320750664335336</v>
      </c>
      <c r="E196" s="57">
        <f t="shared" si="182"/>
        <v>7.7582909639446029</v>
      </c>
      <c r="F196" s="57">
        <f t="shared" si="182"/>
        <v>2.2276878731402832</v>
      </c>
      <c r="G196" s="57">
        <f t="shared" si="182"/>
        <v>6.1635349211819346</v>
      </c>
      <c r="H196" s="57">
        <f t="shared" si="182"/>
        <v>9.0571915421251816</v>
      </c>
      <c r="I196" s="57">
        <f t="shared" si="182"/>
        <v>7.2168794659029203</v>
      </c>
      <c r="J196" s="57">
        <f t="shared" si="182"/>
        <v>8.4243287787921304</v>
      </c>
      <c r="K196" s="57">
        <f t="shared" si="182"/>
        <v>9.145338119126464</v>
      </c>
    </row>
    <row r="197" spans="1:11" ht="18" customHeight="1">
      <c r="A197" s="36" t="s">
        <v>64</v>
      </c>
      <c r="C197" s="57">
        <f t="shared" si="182"/>
        <v>-1.109735555870131</v>
      </c>
      <c r="D197" s="57">
        <f t="shared" si="182"/>
        <v>10.516115970187926</v>
      </c>
      <c r="E197" s="57">
        <f t="shared" si="182"/>
        <v>11.288422565672036</v>
      </c>
      <c r="F197" s="57">
        <f t="shared" si="182"/>
        <v>1.1098974378948299</v>
      </c>
      <c r="G197" s="57">
        <f t="shared" si="182"/>
        <v>-2.8360748827331435</v>
      </c>
      <c r="H197" s="57">
        <f t="shared" si="182"/>
        <v>-0.49620081604420818</v>
      </c>
      <c r="I197" s="57">
        <f t="shared" si="182"/>
        <v>4.5469099419390773</v>
      </c>
      <c r="J197" s="57">
        <f t="shared" si="182"/>
        <v>3.0786113061374039</v>
      </c>
      <c r="K197" s="57">
        <f t="shared" si="182"/>
        <v>4.9065100678946578</v>
      </c>
    </row>
    <row r="198" spans="1:11" ht="18" customHeight="1">
      <c r="A198" s="36" t="s">
        <v>65</v>
      </c>
      <c r="C198" s="57">
        <f t="shared" si="182"/>
        <v>4.1564749119166606</v>
      </c>
      <c r="D198" s="57">
        <f t="shared" si="182"/>
        <v>4.2064204714168199</v>
      </c>
      <c r="E198" s="57">
        <f t="shared" si="182"/>
        <v>4.2640160441716404</v>
      </c>
      <c r="F198" s="57">
        <f t="shared" si="182"/>
        <v>4.322233741976504</v>
      </c>
      <c r="G198" s="57">
        <f t="shared" si="182"/>
        <v>4.381054253402354</v>
      </c>
      <c r="H198" s="57">
        <f t="shared" si="182"/>
        <v>4.4404551959883776</v>
      </c>
      <c r="I198" s="57">
        <f t="shared" si="182"/>
        <v>4.5004111220185905</v>
      </c>
      <c r="J198" s="57">
        <f t="shared" si="182"/>
        <v>4.5211295944669558</v>
      </c>
      <c r="K198" s="57">
        <f t="shared" si="182"/>
        <v>4.462031824992053</v>
      </c>
    </row>
    <row r="199" spans="1:11" ht="18" customHeight="1">
      <c r="A199" s="36" t="s">
        <v>66</v>
      </c>
      <c r="C199" s="57">
        <f t="shared" si="182"/>
        <v>19.496784440159857</v>
      </c>
      <c r="D199" s="57">
        <f t="shared" si="182"/>
        <v>16.315739818022905</v>
      </c>
      <c r="E199" s="57">
        <f t="shared" si="182"/>
        <v>15.672845073954903</v>
      </c>
      <c r="F199" s="57">
        <f t="shared" si="182"/>
        <v>17.000597519031444</v>
      </c>
      <c r="G199" s="57">
        <f t="shared" si="182"/>
        <v>14.530351023434662</v>
      </c>
      <c r="H199" s="57">
        <f t="shared" si="182"/>
        <v>9.9441788812489165</v>
      </c>
      <c r="I199" s="57">
        <f t="shared" si="182"/>
        <v>7.6380150806408267</v>
      </c>
      <c r="J199" s="57">
        <f t="shared" si="182"/>
        <v>7.3265805294105064</v>
      </c>
      <c r="K199" s="57">
        <f t="shared" si="182"/>
        <v>6.8243214574041104</v>
      </c>
    </row>
    <row r="200" spans="1:11" ht="18" customHeight="1">
      <c r="A200" s="36" t="s">
        <v>67</v>
      </c>
      <c r="C200" s="57">
        <f t="shared" ref="C200:K209" si="183">100*C166/B166-100</f>
        <v>17.180410683381012</v>
      </c>
      <c r="D200" s="57">
        <f t="shared" si="183"/>
        <v>18.980520517324052</v>
      </c>
      <c r="E200" s="57">
        <f t="shared" si="183"/>
        <v>10.507598886167756</v>
      </c>
      <c r="F200" s="57">
        <f t="shared" si="183"/>
        <v>19.578615015635251</v>
      </c>
      <c r="G200" s="57">
        <f t="shared" si="183"/>
        <v>10.758775938525801</v>
      </c>
      <c r="H200" s="57">
        <f t="shared" si="183"/>
        <v>5.594723730321121</v>
      </c>
      <c r="I200" s="57">
        <f t="shared" si="183"/>
        <v>8.4296137589116285</v>
      </c>
      <c r="J200" s="57">
        <f t="shared" si="183"/>
        <v>7.7918520461886374</v>
      </c>
      <c r="K200" s="57">
        <f t="shared" si="183"/>
        <v>6.9260772468538789</v>
      </c>
    </row>
    <row r="201" spans="1:11" ht="18" customHeight="1">
      <c r="A201" s="36" t="s">
        <v>68</v>
      </c>
      <c r="C201" s="57">
        <f t="shared" si="183"/>
        <v>9.6900453913419966</v>
      </c>
      <c r="D201" s="57">
        <f t="shared" si="183"/>
        <v>6.7424463511568149</v>
      </c>
      <c r="E201" s="57">
        <f t="shared" si="183"/>
        <v>7.2236736636857728</v>
      </c>
      <c r="F201" s="57">
        <f t="shared" si="183"/>
        <v>5.3910094268556605</v>
      </c>
      <c r="G201" s="57">
        <f t="shared" si="183"/>
        <v>2.3633199012521686</v>
      </c>
      <c r="H201" s="57">
        <f t="shared" si="183"/>
        <v>3.2168632872248821</v>
      </c>
      <c r="I201" s="57">
        <f t="shared" si="183"/>
        <v>3.4259269974162692</v>
      </c>
      <c r="J201" s="57">
        <f t="shared" si="183"/>
        <v>3.8113093929133299</v>
      </c>
      <c r="K201" s="57">
        <f t="shared" si="183"/>
        <v>5.0826399500840722</v>
      </c>
    </row>
    <row r="202" spans="1:11" ht="18" customHeight="1">
      <c r="A202" s="36" t="s">
        <v>69</v>
      </c>
      <c r="C202" s="57">
        <f t="shared" si="183"/>
        <v>0.25952661207919903</v>
      </c>
      <c r="D202" s="57">
        <f t="shared" si="183"/>
        <v>13.416813112303217</v>
      </c>
      <c r="E202" s="57">
        <f t="shared" si="183"/>
        <v>10.385148455932054</v>
      </c>
      <c r="F202" s="57">
        <f t="shared" si="183"/>
        <v>10.443368722110009</v>
      </c>
      <c r="G202" s="57">
        <f t="shared" si="183"/>
        <v>7.2724145130670905</v>
      </c>
      <c r="H202" s="57">
        <f t="shared" si="183"/>
        <v>6.5619960774216537</v>
      </c>
      <c r="I202" s="57">
        <f t="shared" si="183"/>
        <v>6.9127309636136971</v>
      </c>
      <c r="J202" s="57">
        <f t="shared" si="183"/>
        <v>3.3139533850084177</v>
      </c>
      <c r="K202" s="57">
        <f t="shared" si="183"/>
        <v>5.1384254599522734</v>
      </c>
    </row>
    <row r="203" spans="1:11" ht="18" customHeight="1">
      <c r="A203" s="37" t="s">
        <v>70</v>
      </c>
      <c r="C203" s="57">
        <f t="shared" si="183"/>
        <v>-3.0798951523968867</v>
      </c>
      <c r="D203" s="57">
        <f t="shared" si="183"/>
        <v>8.4263952211760795</v>
      </c>
      <c r="E203" s="57">
        <f t="shared" si="183"/>
        <v>5.1223895499755088</v>
      </c>
      <c r="F203" s="57">
        <f t="shared" si="183"/>
        <v>5.5533157017544283</v>
      </c>
      <c r="G203" s="57">
        <f t="shared" si="183"/>
        <v>7.6175316610456463</v>
      </c>
      <c r="H203" s="57">
        <f t="shared" si="183"/>
        <v>8.358053735569257</v>
      </c>
      <c r="I203" s="57">
        <f t="shared" si="183"/>
        <v>4.9683220496306859</v>
      </c>
      <c r="J203" s="57">
        <f t="shared" si="183"/>
        <v>6.5429135206741478</v>
      </c>
      <c r="K203" s="57">
        <f t="shared" si="183"/>
        <v>5.7434953455361892</v>
      </c>
    </row>
    <row r="204" spans="1:11" ht="18" customHeight="1">
      <c r="A204" s="36" t="s">
        <v>71</v>
      </c>
      <c r="C204" s="57">
        <f t="shared" si="183"/>
        <v>7.0700211342564643</v>
      </c>
      <c r="D204" s="57">
        <f t="shared" si="183"/>
        <v>8.5410155597294164</v>
      </c>
      <c r="E204" s="57">
        <f t="shared" si="183"/>
        <v>7.7425836022586196</v>
      </c>
      <c r="F204" s="57">
        <f t="shared" si="183"/>
        <v>12.724037789214009</v>
      </c>
      <c r="G204" s="57">
        <f t="shared" si="183"/>
        <v>9.9154415570540948</v>
      </c>
      <c r="H204" s="57">
        <f t="shared" si="183"/>
        <v>13.679639352207005</v>
      </c>
      <c r="I204" s="57">
        <f t="shared" si="183"/>
        <v>11.198523704307505</v>
      </c>
      <c r="J204" s="57">
        <f t="shared" si="183"/>
        <v>-4.3947919585918243</v>
      </c>
      <c r="K204" s="57">
        <f t="shared" si="183"/>
        <v>19.447631904231201</v>
      </c>
    </row>
    <row r="205" spans="1:11" ht="18" customHeight="1">
      <c r="A205" s="36" t="s">
        <v>72</v>
      </c>
      <c r="C205" s="57">
        <f t="shared" si="183"/>
        <v>11.251286646109179</v>
      </c>
      <c r="D205" s="57">
        <f t="shared" si="183"/>
        <v>11.99127705575971</v>
      </c>
      <c r="E205" s="57">
        <f t="shared" si="183"/>
        <v>4.7299986884557796</v>
      </c>
      <c r="F205" s="57">
        <f t="shared" si="183"/>
        <v>13.46023150275002</v>
      </c>
      <c r="G205" s="57">
        <f t="shared" si="183"/>
        <v>12.016210885940353</v>
      </c>
      <c r="H205" s="57">
        <f t="shared" si="183"/>
        <v>6.4977419165610257</v>
      </c>
      <c r="I205" s="57">
        <f t="shared" si="183"/>
        <v>6.7298511245173245</v>
      </c>
      <c r="J205" s="57">
        <f t="shared" si="183"/>
        <v>5.0316256051382879</v>
      </c>
      <c r="K205" s="57">
        <f t="shared" si="183"/>
        <v>8.4964464606887304</v>
      </c>
    </row>
    <row r="206" spans="1:11" ht="18" customHeight="1">
      <c r="A206" s="36" t="s">
        <v>73</v>
      </c>
      <c r="C206" s="57">
        <f t="shared" si="183"/>
        <v>3.1769201322719312</v>
      </c>
      <c r="D206" s="57">
        <f t="shared" si="183"/>
        <v>3.1820543663563541</v>
      </c>
      <c r="E206" s="57">
        <f t="shared" si="183"/>
        <v>3.194655071596614</v>
      </c>
      <c r="F206" s="57">
        <f t="shared" si="183"/>
        <v>3.2055976036017739</v>
      </c>
      <c r="G206" s="57">
        <f t="shared" si="183"/>
        <v>3.1662800545687162</v>
      </c>
      <c r="H206" s="57">
        <f t="shared" si="183"/>
        <v>3.1291915908908834</v>
      </c>
      <c r="I206" s="57">
        <f t="shared" si="183"/>
        <v>3.1210518878308164</v>
      </c>
      <c r="J206" s="57">
        <f t="shared" si="183"/>
        <v>3.1255280950176001</v>
      </c>
      <c r="K206" s="57">
        <f t="shared" si="183"/>
        <v>3.1305243859096663</v>
      </c>
    </row>
    <row r="207" spans="1:11" ht="18" customHeight="1">
      <c r="A207" s="1" t="s">
        <v>74</v>
      </c>
      <c r="C207" s="56">
        <f t="shared" si="183"/>
        <v>5.7322188567533345</v>
      </c>
      <c r="D207" s="56">
        <f t="shared" si="183"/>
        <v>7.7029050291664163</v>
      </c>
      <c r="E207" s="56">
        <f t="shared" si="183"/>
        <v>6.9389204769939994</v>
      </c>
      <c r="F207" s="56">
        <f t="shared" si="183"/>
        <v>7.3066316085364491</v>
      </c>
      <c r="G207" s="56">
        <f t="shared" si="183"/>
        <v>6.9608136526908595</v>
      </c>
      <c r="H207" s="56">
        <f t="shared" si="183"/>
        <v>7.0059344257746545</v>
      </c>
      <c r="I207" s="56">
        <f t="shared" si="183"/>
        <v>7.2260248156296853</v>
      </c>
      <c r="J207" s="56">
        <f t="shared" si="183"/>
        <v>5.3938152723941499</v>
      </c>
      <c r="K207" s="56">
        <f t="shared" si="183"/>
        <v>4.8217856030967283</v>
      </c>
    </row>
    <row r="208" spans="1:11" ht="18" customHeight="1">
      <c r="A208" s="38" t="s">
        <v>75</v>
      </c>
      <c r="C208" s="57">
        <f t="shared" si="183"/>
        <v>17.486334621112562</v>
      </c>
      <c r="D208" s="57">
        <f t="shared" si="183"/>
        <v>-2.1767500223962628</v>
      </c>
      <c r="E208" s="57">
        <f t="shared" si="183"/>
        <v>-1.7061496000569321</v>
      </c>
      <c r="F208" s="57">
        <f t="shared" si="183"/>
        <v>2.0338794211966871</v>
      </c>
      <c r="G208" s="57">
        <f t="shared" si="183"/>
        <v>4.5997511684255983</v>
      </c>
      <c r="H208" s="57">
        <f t="shared" si="183"/>
        <v>6.3091856512566267</v>
      </c>
      <c r="I208" s="57">
        <f t="shared" si="183"/>
        <v>4.2592172901266991</v>
      </c>
      <c r="J208" s="57">
        <f t="shared" si="183"/>
        <v>-2.2546563754823268</v>
      </c>
      <c r="K208" s="57">
        <f t="shared" si="183"/>
        <v>6.5950286060336367</v>
      </c>
    </row>
    <row r="209" spans="1:39" ht="18" customHeight="1">
      <c r="A209" s="149" t="s">
        <v>76</v>
      </c>
      <c r="B209" s="131"/>
      <c r="C209" s="150">
        <f t="shared" si="183"/>
        <v>6.7815856006043873</v>
      </c>
      <c r="D209" s="150">
        <f t="shared" si="183"/>
        <v>6.7324618684164079</v>
      </c>
      <c r="E209" s="150">
        <f t="shared" si="183"/>
        <v>6.1606287740695223</v>
      </c>
      <c r="F209" s="150">
        <f t="shared" si="183"/>
        <v>6.8671161964075225</v>
      </c>
      <c r="G209" s="150">
        <f t="shared" si="183"/>
        <v>6.7729059695138858</v>
      </c>
      <c r="H209" s="150">
        <f t="shared" si="183"/>
        <v>6.9516115366634779</v>
      </c>
      <c r="I209" s="150">
        <f t="shared" si="183"/>
        <v>6.9961033726681308</v>
      </c>
      <c r="J209" s="150">
        <f t="shared" si="183"/>
        <v>4.8162364457828062</v>
      </c>
      <c r="K209" s="150">
        <f t="shared" si="183"/>
        <v>4.9466597038359765</v>
      </c>
    </row>
    <row r="210" spans="1:39" ht="18" customHeight="1">
      <c r="C210" s="18"/>
      <c r="D210" s="18"/>
      <c r="E210" s="18"/>
      <c r="F210" s="18"/>
      <c r="G210" s="18"/>
      <c r="H210" s="18"/>
    </row>
    <row r="211" spans="1:39" ht="18" customHeight="1">
      <c r="A211" s="107" t="s">
        <v>81</v>
      </c>
      <c r="B211" s="107"/>
      <c r="C211" s="107"/>
      <c r="D211" s="107"/>
      <c r="E211" s="107"/>
      <c r="F211" s="107"/>
      <c r="G211" s="107"/>
      <c r="H211" s="107"/>
      <c r="I211" s="2"/>
      <c r="J211" s="2"/>
      <c r="K211" s="2"/>
    </row>
    <row r="212" spans="1:39" ht="18" customHeight="1">
      <c r="B212" s="7"/>
      <c r="C212" s="7"/>
      <c r="D212" s="7"/>
      <c r="E212" s="7"/>
      <c r="F212" s="7"/>
      <c r="G212" s="7"/>
      <c r="K212" s="6" t="s">
        <v>34</v>
      </c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</row>
    <row r="213" spans="1:39" ht="18" customHeight="1">
      <c r="A213" s="23" t="s">
        <v>36</v>
      </c>
      <c r="B213" s="24" t="s">
        <v>37</v>
      </c>
      <c r="C213" s="24" t="s">
        <v>38</v>
      </c>
      <c r="D213" s="24" t="s">
        <v>39</v>
      </c>
      <c r="E213" s="24" t="s">
        <v>40</v>
      </c>
      <c r="F213" s="24" t="s">
        <v>41</v>
      </c>
      <c r="G213" s="24" t="s">
        <v>42</v>
      </c>
      <c r="H213" s="58">
        <v>2018</v>
      </c>
      <c r="I213" s="58" t="s">
        <v>44</v>
      </c>
      <c r="J213" s="58">
        <v>2020</v>
      </c>
      <c r="K213" s="58">
        <v>2021</v>
      </c>
    </row>
    <row r="214" spans="1:39" ht="18" customHeight="1">
      <c r="A214" s="22" t="s">
        <v>47</v>
      </c>
      <c r="B214" s="59">
        <f>100*(B146/B$175)</f>
        <v>27.964955959820596</v>
      </c>
      <c r="C214" s="59">
        <f>100*(C146/C$175)</f>
        <v>26.910890206665925</v>
      </c>
      <c r="D214" s="59">
        <f>100*(D146/D$175)</f>
        <v>26.950566781454604</v>
      </c>
      <c r="E214" s="59">
        <f>100*(E146/E$175)</f>
        <v>26.745885768652155</v>
      </c>
      <c r="F214" s="59">
        <f>100*(F146/F$175)</f>
        <v>26.219140845604972</v>
      </c>
      <c r="G214" s="59">
        <f>100*(G146/G$175)</f>
        <v>26.016767008777929</v>
      </c>
      <c r="H214" s="59">
        <f>100*(H146/H$175)</f>
        <v>25.624333157701322</v>
      </c>
      <c r="I214" s="59">
        <f>100*(I146/I$175)</f>
        <v>25.002307732468545</v>
      </c>
      <c r="J214" s="59">
        <f>100*(J146/J$175)</f>
        <v>25.032006703826109</v>
      </c>
      <c r="K214" s="59">
        <f t="shared" ref="K214" si="184">100*(K146/K$175)</f>
        <v>24.776956400241371</v>
      </c>
    </row>
    <row r="215" spans="1:39" ht="18" customHeight="1">
      <c r="A215" s="30" t="s">
        <v>48</v>
      </c>
      <c r="B215" s="57">
        <f t="shared" ref="B215:J215" si="185">100*(B147/B$175)</f>
        <v>13.858295417804975</v>
      </c>
      <c r="C215" s="57">
        <f t="shared" si="185"/>
        <v>13.550521759931913</v>
      </c>
      <c r="D215" s="57">
        <f t="shared" si="185"/>
        <v>13.889324908494356</v>
      </c>
      <c r="E215" s="57">
        <f t="shared" si="185"/>
        <v>14.074709707624883</v>
      </c>
      <c r="F215" s="57">
        <f t="shared" si="185"/>
        <v>13.881355553370112</v>
      </c>
      <c r="G215" s="57">
        <f t="shared" si="185"/>
        <v>13.836133099008999</v>
      </c>
      <c r="H215" s="57">
        <f t="shared" si="185"/>
        <v>13.599960157096385</v>
      </c>
      <c r="I215" s="148">
        <f t="shared" si="185"/>
        <v>13.272520094408005</v>
      </c>
      <c r="J215" s="148">
        <f t="shared" si="185"/>
        <v>13.300332374431925</v>
      </c>
      <c r="K215" s="148">
        <f t="shared" ref="K215" si="186">100*(K147/K$175)</f>
        <v>13.124453063550821</v>
      </c>
    </row>
    <row r="216" spans="1:39" ht="18" customHeight="1">
      <c r="A216" s="30" t="s">
        <v>49</v>
      </c>
      <c r="B216" s="57">
        <f t="shared" ref="B216:J216" si="187">100*(B148/B$175)</f>
        <v>7.9571578395873104</v>
      </c>
      <c r="C216" s="57">
        <f t="shared" si="187"/>
        <v>7.8099368039578021</v>
      </c>
      <c r="D216" s="57">
        <f t="shared" si="187"/>
        <v>7.6747276974731147</v>
      </c>
      <c r="E216" s="57">
        <f t="shared" si="187"/>
        <v>7.5871843956309677</v>
      </c>
      <c r="F216" s="57">
        <f t="shared" si="187"/>
        <v>7.4449194404770864</v>
      </c>
      <c r="G216" s="57">
        <f t="shared" si="187"/>
        <v>7.3163491296126146</v>
      </c>
      <c r="H216" s="57">
        <f t="shared" si="187"/>
        <v>7.1790455616677535</v>
      </c>
      <c r="I216" s="148">
        <f t="shared" si="187"/>
        <v>7.0424546810559638</v>
      </c>
      <c r="J216" s="148">
        <f t="shared" si="187"/>
        <v>7.0532341206484075</v>
      </c>
      <c r="K216" s="148">
        <f t="shared" ref="K216" si="188">100*(K148/K$175)</f>
        <v>7.0563736172229978</v>
      </c>
    </row>
    <row r="217" spans="1:39" ht="18" customHeight="1">
      <c r="A217" s="30" t="s">
        <v>50</v>
      </c>
      <c r="B217" s="57">
        <f t="shared" ref="B217:J217" si="189">100*(B149/B$175)</f>
        <v>3.3069810652827472</v>
      </c>
      <c r="C217" s="57">
        <f t="shared" si="189"/>
        <v>3.2375232573855288</v>
      </c>
      <c r="D217" s="57">
        <f t="shared" si="189"/>
        <v>3.1790373290839438</v>
      </c>
      <c r="E217" s="57">
        <f t="shared" si="189"/>
        <v>3.0953322517786361</v>
      </c>
      <c r="F217" s="57">
        <f t="shared" si="189"/>
        <v>3.0096377636085681</v>
      </c>
      <c r="G217" s="57">
        <f t="shared" si="189"/>
        <v>2.9541667912742517</v>
      </c>
      <c r="H217" s="57">
        <f t="shared" si="189"/>
        <v>2.8962590833095976</v>
      </c>
      <c r="I217" s="148">
        <f t="shared" si="189"/>
        <v>2.8370776997725273</v>
      </c>
      <c r="J217" s="148">
        <f t="shared" si="189"/>
        <v>2.7942269670017623</v>
      </c>
      <c r="K217" s="148">
        <f t="shared" ref="K217" si="190">100*(K149/K$175)</f>
        <v>2.7561034803791711</v>
      </c>
    </row>
    <row r="218" spans="1:39" ht="18" customHeight="1">
      <c r="A218" s="30" t="s">
        <v>51</v>
      </c>
      <c r="B218" s="57">
        <f t="shared" ref="B218:J218" si="191">100*(B150/B$175)</f>
        <v>2.8054288243298404</v>
      </c>
      <c r="C218" s="57">
        <f t="shared" si="191"/>
        <v>2.2772870418203963</v>
      </c>
      <c r="D218" s="57">
        <f t="shared" si="191"/>
        <v>2.1720540470965086</v>
      </c>
      <c r="E218" s="57">
        <f t="shared" si="191"/>
        <v>1.9538043247137975</v>
      </c>
      <c r="F218" s="57">
        <f t="shared" si="191"/>
        <v>1.8493078182535421</v>
      </c>
      <c r="G218" s="57">
        <f t="shared" si="191"/>
        <v>1.8765940502554308</v>
      </c>
      <c r="H218" s="57">
        <f t="shared" si="191"/>
        <v>1.9161163757421364</v>
      </c>
      <c r="I218" s="148">
        <f t="shared" si="191"/>
        <v>1.8181421104420898</v>
      </c>
      <c r="J218" s="148">
        <f t="shared" si="191"/>
        <v>1.8520944545163305</v>
      </c>
      <c r="K218" s="148">
        <f t="shared" ref="K218" si="192">100*(K150/K$175)</f>
        <v>1.8089356471424198</v>
      </c>
    </row>
    <row r="219" spans="1:39" ht="18" customHeight="1">
      <c r="A219" s="3" t="s">
        <v>52</v>
      </c>
      <c r="B219" s="57">
        <f t="shared" ref="B219:J219" si="193">100*(B151/B$175)</f>
        <v>3.709281281572898E-2</v>
      </c>
      <c r="C219" s="57">
        <f t="shared" si="193"/>
        <v>3.562134357029155E-2</v>
      </c>
      <c r="D219" s="57">
        <f t="shared" si="193"/>
        <v>3.5422799306683683E-2</v>
      </c>
      <c r="E219" s="57">
        <f t="shared" si="193"/>
        <v>3.4855088903870492E-2</v>
      </c>
      <c r="F219" s="57">
        <f t="shared" si="193"/>
        <v>3.3920269895667259E-2</v>
      </c>
      <c r="G219" s="57">
        <f t="shared" si="193"/>
        <v>3.3523938626634359E-2</v>
      </c>
      <c r="H219" s="57">
        <f t="shared" si="193"/>
        <v>3.2951979885428827E-2</v>
      </c>
      <c r="I219" s="148">
        <f t="shared" si="193"/>
        <v>3.2113146789958628E-2</v>
      </c>
      <c r="J219" s="148">
        <f t="shared" si="193"/>
        <v>3.2118787227672724E-2</v>
      </c>
      <c r="K219" s="148">
        <f t="shared" ref="K219" si="194">100*(K151/K$175)</f>
        <v>3.1090591945956474E-2</v>
      </c>
    </row>
    <row r="220" spans="1:39" ht="18" customHeight="1">
      <c r="A220" s="34" t="s">
        <v>53</v>
      </c>
      <c r="B220" s="59">
        <f t="shared" ref="B220:J220" si="195">100*(B152/B$175)</f>
        <v>23.066759095300917</v>
      </c>
      <c r="C220" s="59">
        <f t="shared" si="195"/>
        <v>23.865179927663945</v>
      </c>
      <c r="D220" s="59">
        <f t="shared" si="195"/>
        <v>23.693295665416237</v>
      </c>
      <c r="E220" s="59">
        <f t="shared" si="195"/>
        <v>24.487349998359065</v>
      </c>
      <c r="F220" s="59">
        <f t="shared" si="195"/>
        <v>25.605838004308147</v>
      </c>
      <c r="G220" s="59">
        <f t="shared" si="195"/>
        <v>26.533961145571862</v>
      </c>
      <c r="H220" s="59">
        <f t="shared" si="195"/>
        <v>27.222308619966583</v>
      </c>
      <c r="I220" s="59">
        <f t="shared" si="195"/>
        <v>28.391159438434066</v>
      </c>
      <c r="J220" s="59">
        <f t="shared" si="195"/>
        <v>29.068387520963007</v>
      </c>
      <c r="K220" s="59">
        <f t="shared" ref="K220" si="196">100*(K152/K$175)</f>
        <v>29.209791351388503</v>
      </c>
    </row>
    <row r="221" spans="1:39" ht="18" customHeight="1">
      <c r="A221" s="36" t="s">
        <v>54</v>
      </c>
      <c r="B221" s="57">
        <f t="shared" ref="B221:J221" si="197">100*(B153/B$175)</f>
        <v>4.2507677678607987</v>
      </c>
      <c r="C221" s="57">
        <f t="shared" si="197"/>
        <v>4.1609211120820717</v>
      </c>
      <c r="D221" s="57">
        <f t="shared" si="197"/>
        <v>4.1488718919690157</v>
      </c>
      <c r="E221" s="57">
        <f t="shared" si="197"/>
        <v>4.2985149334999662</v>
      </c>
      <c r="F221" s="57">
        <f t="shared" si="197"/>
        <v>4.3209144753202295</v>
      </c>
      <c r="G221" s="57">
        <f t="shared" si="197"/>
        <v>4.2622464028846654</v>
      </c>
      <c r="H221" s="57">
        <f t="shared" si="197"/>
        <v>4.0465011288025838</v>
      </c>
      <c r="I221" s="148">
        <f t="shared" si="197"/>
        <v>4.4523195526762249</v>
      </c>
      <c r="J221" s="148">
        <f t="shared" si="197"/>
        <v>4.5522601557316591</v>
      </c>
      <c r="K221" s="148">
        <f t="shared" ref="K221" si="198">100*(K153/K$175)</f>
        <v>4.7542689476622515</v>
      </c>
    </row>
    <row r="222" spans="1:39" ht="18" customHeight="1">
      <c r="A222" s="36" t="s">
        <v>55</v>
      </c>
      <c r="B222" s="57">
        <f t="shared" ref="B222:J222" si="199">100*(B154/B$175)</f>
        <v>7.7802009691233192</v>
      </c>
      <c r="C222" s="57">
        <f t="shared" si="199"/>
        <v>7.5569311928100973</v>
      </c>
      <c r="D222" s="57">
        <f t="shared" si="199"/>
        <v>7.786062837990106</v>
      </c>
      <c r="E222" s="57">
        <f t="shared" si="199"/>
        <v>7.8555648251925927</v>
      </c>
      <c r="F222" s="57">
        <f t="shared" si="199"/>
        <v>8.1458843864879835</v>
      </c>
      <c r="G222" s="57">
        <f t="shared" si="199"/>
        <v>8.2575072200680868</v>
      </c>
      <c r="H222" s="57">
        <f t="shared" si="199"/>
        <v>8.3579898769989924</v>
      </c>
      <c r="I222" s="148">
        <f t="shared" si="199"/>
        <v>8.2669060513725725</v>
      </c>
      <c r="J222" s="148">
        <f t="shared" si="199"/>
        <v>8.2446089321971652</v>
      </c>
      <c r="K222" s="148">
        <f t="shared" ref="K222" si="200">100*(K154/K$175)</f>
        <v>8.2319524106599964</v>
      </c>
    </row>
    <row r="223" spans="1:39" ht="18" customHeight="1">
      <c r="A223" s="36" t="s">
        <v>56</v>
      </c>
      <c r="B223" s="57">
        <f t="shared" ref="B223:J223" si="201">100*(B155/B$175)</f>
        <v>0.85800197573465808</v>
      </c>
      <c r="C223" s="57">
        <f t="shared" si="201"/>
        <v>0.86900974614479209</v>
      </c>
      <c r="D223" s="57">
        <f t="shared" si="201"/>
        <v>0.91736145570472849</v>
      </c>
      <c r="E223" s="57">
        <f t="shared" si="201"/>
        <v>0.84664227634099998</v>
      </c>
      <c r="F223" s="57">
        <f t="shared" si="201"/>
        <v>0.8621207092637001</v>
      </c>
      <c r="G223" s="57">
        <f t="shared" si="201"/>
        <v>0.81524037263581983</v>
      </c>
      <c r="H223" s="57">
        <f t="shared" si="201"/>
        <v>0.80611757342031876</v>
      </c>
      <c r="I223" s="148">
        <f t="shared" si="201"/>
        <v>0.80755318204933646</v>
      </c>
      <c r="J223" s="148">
        <f t="shared" si="201"/>
        <v>0.81283097562660955</v>
      </c>
      <c r="K223" s="148">
        <f t="shared" ref="K223" si="202">100*(K155/K$175)</f>
        <v>0.85169935555476173</v>
      </c>
    </row>
    <row r="224" spans="1:39" ht="18" customHeight="1">
      <c r="A224" s="36" t="s">
        <v>57</v>
      </c>
      <c r="B224" s="57">
        <f t="shared" ref="B224:J224" si="203">100*(B156/B$175)</f>
        <v>0.45955555898462869</v>
      </c>
      <c r="C224" s="57">
        <f t="shared" si="203"/>
        <v>0.44181397738380118</v>
      </c>
      <c r="D224" s="57">
        <f>100*(D156/D$175)</f>
        <v>0.4295510858144943</v>
      </c>
      <c r="E224" s="57">
        <f t="shared" si="203"/>
        <v>0.41416101804044575</v>
      </c>
      <c r="F224" s="57">
        <f t="shared" si="203"/>
        <v>0.41446566083943148</v>
      </c>
      <c r="G224" s="57">
        <f t="shared" si="203"/>
        <v>0.41303248733896164</v>
      </c>
      <c r="H224" s="57">
        <f t="shared" si="203"/>
        <v>0.41471662698527545</v>
      </c>
      <c r="I224" s="148">
        <f t="shared" si="203"/>
        <v>0.41430530887666694</v>
      </c>
      <c r="J224" s="148">
        <f t="shared" si="203"/>
        <v>0.41830589595818291</v>
      </c>
      <c r="K224" s="148">
        <f t="shared" ref="K224" si="204">100*(K156/K$175)</f>
        <v>0.42445562453438207</v>
      </c>
    </row>
    <row r="225" spans="1:39" s="10" customFormat="1" ht="18" customHeight="1">
      <c r="A225" s="36" t="s">
        <v>58</v>
      </c>
      <c r="B225" s="57">
        <f t="shared" ref="B225:J225" si="205">100*(B157/B$175)</f>
        <v>9.7182328235975106</v>
      </c>
      <c r="C225" s="57">
        <f t="shared" si="205"/>
        <v>10.836503899243183</v>
      </c>
      <c r="D225" s="57">
        <f t="shared" si="205"/>
        <v>10.41144839393789</v>
      </c>
      <c r="E225" s="57">
        <f t="shared" si="205"/>
        <v>11.072466945285059</v>
      </c>
      <c r="F225" s="57">
        <f t="shared" si="205"/>
        <v>11.862452772396804</v>
      </c>
      <c r="G225" s="57">
        <f t="shared" si="205"/>
        <v>12.785934662644326</v>
      </c>
      <c r="H225" s="57">
        <f t="shared" si="205"/>
        <v>13.596983413759443</v>
      </c>
      <c r="I225" s="148">
        <f t="shared" si="205"/>
        <v>14.450075343459298</v>
      </c>
      <c r="J225" s="148">
        <f t="shared" si="205"/>
        <v>15.040381561449401</v>
      </c>
      <c r="K225" s="148">
        <f t="shared" ref="K225" si="206">100*(K157/K$175)</f>
        <v>14.947415012977125</v>
      </c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</row>
    <row r="226" spans="1:39" s="10" customFormat="1" ht="18" customHeight="1">
      <c r="A226" s="34" t="s">
        <v>59</v>
      </c>
      <c r="B226" s="59">
        <f t="shared" ref="B226:J226" si="207">100*(B158/B$175)</f>
        <v>40.040631305181101</v>
      </c>
      <c r="C226" s="59">
        <f t="shared" si="207"/>
        <v>39.401287721939468</v>
      </c>
      <c r="D226" s="59">
        <f t="shared" si="207"/>
        <v>40.35341466033838</v>
      </c>
      <c r="E226" s="59">
        <f t="shared" si="207"/>
        <v>40.431166493648085</v>
      </c>
      <c r="F226" s="59">
        <f t="shared" si="207"/>
        <v>40.216414191175801</v>
      </c>
      <c r="G226" s="59">
        <f t="shared" si="207"/>
        <v>39.652646849913125</v>
      </c>
      <c r="H226" s="59">
        <f t="shared" si="207"/>
        <v>39.403565187741442</v>
      </c>
      <c r="I226" s="59">
        <f t="shared" si="207"/>
        <v>39.05497412295805</v>
      </c>
      <c r="J226" s="59">
        <f t="shared" si="207"/>
        <v>38.857474463673476</v>
      </c>
      <c r="K226" s="59">
        <f t="shared" ref="K226" si="208">100*(K158/K$175)</f>
        <v>38.860512078086131</v>
      </c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</row>
    <row r="227" spans="1:39" s="10" customFormat="1" ht="18" customHeight="1">
      <c r="A227" s="36" t="s">
        <v>60</v>
      </c>
      <c r="B227" s="57">
        <f t="shared" ref="B227:J227" si="209">100*(B159/B$175)</f>
        <v>9.4529693886426269</v>
      </c>
      <c r="C227" s="57">
        <f t="shared" si="209"/>
        <v>9.2259630088538547</v>
      </c>
      <c r="D227" s="57">
        <f t="shared" si="209"/>
        <v>9.5013528717951061</v>
      </c>
      <c r="E227" s="57">
        <f t="shared" si="209"/>
        <v>9.2717812206110626</v>
      </c>
      <c r="F227" s="57">
        <f t="shared" si="209"/>
        <v>9.184618570499655</v>
      </c>
      <c r="G227" s="57">
        <f t="shared" si="209"/>
        <v>9.1226865979609588</v>
      </c>
      <c r="H227" s="57">
        <f t="shared" si="209"/>
        <v>9.0295039859448369</v>
      </c>
      <c r="I227" s="148">
        <f t="shared" si="209"/>
        <v>8.9004291170957686</v>
      </c>
      <c r="J227" s="148">
        <f t="shared" si="209"/>
        <v>8.6705827962564452</v>
      </c>
      <c r="K227" s="148">
        <f t="shared" ref="K227" si="210">100*(K159/K$175)</f>
        <v>8.5527447887867094</v>
      </c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</row>
    <row r="228" spans="1:39" s="10" customFormat="1" ht="18" customHeight="1">
      <c r="A228" s="36" t="s">
        <v>61</v>
      </c>
      <c r="B228" s="57">
        <f t="shared" ref="B228:J228" si="211">100*(B160/B$175)</f>
        <v>7.3230021286427966</v>
      </c>
      <c r="C228" s="57">
        <f t="shared" si="211"/>
        <v>7.2668585140928945</v>
      </c>
      <c r="D228" s="57">
        <f t="shared" si="211"/>
        <v>7.4011493587836821</v>
      </c>
      <c r="E228" s="57">
        <f t="shared" si="211"/>
        <v>7.3449339015199691</v>
      </c>
      <c r="F228" s="57">
        <f t="shared" si="211"/>
        <v>7.2646762364841244</v>
      </c>
      <c r="G228" s="57">
        <f t="shared" si="211"/>
        <v>7.2599229358826287</v>
      </c>
      <c r="H228" s="57">
        <f t="shared" si="211"/>
        <v>7.587684317163343</v>
      </c>
      <c r="I228" s="148">
        <f t="shared" si="211"/>
        <v>7.7057160572967245</v>
      </c>
      <c r="J228" s="148">
        <f t="shared" si="211"/>
        <v>7.9712391391866078</v>
      </c>
      <c r="K228" s="148">
        <f t="shared" ref="K228" si="212">100*(K160/K$175)</f>
        <v>7.86490259942018</v>
      </c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</row>
    <row r="229" spans="1:39" s="10" customFormat="1" ht="18" customHeight="1">
      <c r="A229" s="36" t="s">
        <v>62</v>
      </c>
      <c r="B229" s="57">
        <f t="shared" ref="B229:J229" si="213">100*(B161/B$175)</f>
        <v>1.7234244339863865</v>
      </c>
      <c r="C229" s="57">
        <f t="shared" si="213"/>
        <v>1.6287196960798038</v>
      </c>
      <c r="D229" s="57">
        <f t="shared" si="213"/>
        <v>1.5727667155740348</v>
      </c>
      <c r="E229" s="57">
        <f t="shared" si="213"/>
        <v>1.5070762215494755</v>
      </c>
      <c r="F229" s="57">
        <f t="shared" si="213"/>
        <v>1.4678921859836243</v>
      </c>
      <c r="G229" s="57">
        <f t="shared" si="213"/>
        <v>1.4171050395355249</v>
      </c>
      <c r="H229" s="57">
        <f t="shared" si="213"/>
        <v>1.3934099497993422</v>
      </c>
      <c r="I229" s="148">
        <f t="shared" si="213"/>
        <v>1.3360338876953251</v>
      </c>
      <c r="J229" s="148">
        <f t="shared" si="213"/>
        <v>1.0993973921469202</v>
      </c>
      <c r="K229" s="148">
        <f t="shared" ref="K229" si="214">100*(K161/K$175)</f>
        <v>1.1177211631151556</v>
      </c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</row>
    <row r="230" spans="1:39" s="10" customFormat="1" ht="18" customHeight="1">
      <c r="A230" s="36" t="s">
        <v>63</v>
      </c>
      <c r="B230" s="57">
        <f t="shared" ref="B230:J230" si="215">100*(B162/B$175)</f>
        <v>1.6244538294897914</v>
      </c>
      <c r="C230" s="57">
        <f t="shared" si="215"/>
        <v>1.6982686236588305</v>
      </c>
      <c r="D230" s="57">
        <f t="shared" si="215"/>
        <v>1.7553635146419353</v>
      </c>
      <c r="E230" s="57">
        <f t="shared" si="215"/>
        <v>1.7817808215966453</v>
      </c>
      <c r="F230" s="57">
        <f t="shared" si="215"/>
        <v>1.704428267286326</v>
      </c>
      <c r="G230" s="57">
        <f t="shared" si="215"/>
        <v>1.6947008066481428</v>
      </c>
      <c r="H230" s="57">
        <f t="shared" si="215"/>
        <v>1.7280647558439426</v>
      </c>
      <c r="I230" s="148">
        <f t="shared" si="215"/>
        <v>1.7316304500479935</v>
      </c>
      <c r="J230" s="148">
        <f t="shared" si="215"/>
        <v>1.7912384150187206</v>
      </c>
      <c r="K230" s="148">
        <f t="shared" ref="K230" si="216">100*(K162/K$175)</f>
        <v>1.8629018113669449</v>
      </c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</row>
    <row r="231" spans="1:39" s="10" customFormat="1" ht="18" customHeight="1">
      <c r="A231" s="36" t="s">
        <v>64</v>
      </c>
      <c r="B231" s="57">
        <f t="shared" ref="B231:J231" si="217">100*(B163/B$175)</f>
        <v>4.4167321967569846</v>
      </c>
      <c r="C231" s="57">
        <f t="shared" si="217"/>
        <v>4.0903289875265605</v>
      </c>
      <c r="D231" s="57">
        <f t="shared" si="217"/>
        <v>4.2353307028465874</v>
      </c>
      <c r="E231" s="57">
        <f t="shared" si="217"/>
        <v>4.439906568063626</v>
      </c>
      <c r="F231" s="57">
        <f t="shared" si="217"/>
        <v>4.200716868842016</v>
      </c>
      <c r="G231" s="57">
        <f t="shared" si="217"/>
        <v>3.8226751962669621</v>
      </c>
      <c r="H231" s="57">
        <f t="shared" si="217"/>
        <v>3.556474742266448</v>
      </c>
      <c r="I231" s="148">
        <f t="shared" si="217"/>
        <v>3.4750652862138844</v>
      </c>
      <c r="J231" s="148">
        <f t="shared" si="217"/>
        <v>3.4174562648638607</v>
      </c>
      <c r="K231" s="148">
        <f t="shared" ref="K231" si="218">100*(K163/K$175)</f>
        <v>3.4161488423573521</v>
      </c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</row>
    <row r="232" spans="1:39" s="10" customFormat="1" ht="18" customHeight="1">
      <c r="A232" s="36" t="s">
        <v>65</v>
      </c>
      <c r="B232" s="57">
        <f t="shared" ref="B232:J232" si="219">100*(B164/B$175)</f>
        <v>3.3424521138033536</v>
      </c>
      <c r="C232" s="57">
        <f t="shared" si="219"/>
        <v>3.2602815155581597</v>
      </c>
      <c r="D232" s="57">
        <f t="shared" si="219"/>
        <v>3.1831203039642055</v>
      </c>
      <c r="E232" s="57">
        <f t="shared" si="219"/>
        <v>3.1262522676779549</v>
      </c>
      <c r="F232" s="57">
        <f t="shared" si="219"/>
        <v>3.0518051895934599</v>
      </c>
      <c r="G232" s="57">
        <f t="shared" si="219"/>
        <v>2.9834407912127379</v>
      </c>
      <c r="H232" s="57">
        <f t="shared" si="219"/>
        <v>2.9133914843136615</v>
      </c>
      <c r="I232" s="148">
        <f t="shared" si="219"/>
        <v>2.8454364063124999</v>
      </c>
      <c r="J232" s="148">
        <f t="shared" si="219"/>
        <v>2.8374251686745149</v>
      </c>
      <c r="K232" s="148">
        <f t="shared" ref="K232" si="220">100*(K164/K$175)</f>
        <v>2.8243223663104033</v>
      </c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</row>
    <row r="233" spans="1:39" s="10" customFormat="1" ht="18" customHeight="1">
      <c r="A233" s="36" t="s">
        <v>66</v>
      </c>
      <c r="B233" s="57">
        <f t="shared" ref="B233:J233" si="221">100*(B165/B$175)</f>
        <v>0.4132607287454958</v>
      </c>
      <c r="C233" s="57">
        <f t="shared" si="221"/>
        <v>0.46247045258526637</v>
      </c>
      <c r="D233" s="57">
        <f t="shared" si="221"/>
        <v>0.50399467879555304</v>
      </c>
      <c r="E233" s="57">
        <f t="shared" si="221"/>
        <v>0.5491536652678104</v>
      </c>
      <c r="F233" s="57">
        <f t="shared" si="221"/>
        <v>0.60122616996620992</v>
      </c>
      <c r="G233" s="57">
        <f t="shared" si="221"/>
        <v>0.64490746660361509</v>
      </c>
      <c r="H233" s="57">
        <f t="shared" si="221"/>
        <v>0.66295234687337823</v>
      </c>
      <c r="I233" s="148">
        <f t="shared" si="221"/>
        <v>0.6669296587555108</v>
      </c>
      <c r="J233" s="148">
        <f t="shared" si="221"/>
        <v>0.68290259367307715</v>
      </c>
      <c r="K233" s="148">
        <f t="shared" ref="K233" si="222">100*(K165/K$175)</f>
        <v>0.69512080133372123</v>
      </c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</row>
    <row r="234" spans="1:39" s="10" customFormat="1" ht="18" customHeight="1">
      <c r="A234" s="36" t="s">
        <v>67</v>
      </c>
      <c r="B234" s="57">
        <f t="shared" ref="B234:J234" si="223">100*(B166/B$175)</f>
        <v>1.8177356545504391</v>
      </c>
      <c r="C234" s="57">
        <f t="shared" si="223"/>
        <v>1.9947541452581616</v>
      </c>
      <c r="D234" s="57">
        <f t="shared" si="223"/>
        <v>2.2236616897256924</v>
      </c>
      <c r="E234" s="57">
        <f t="shared" si="223"/>
        <v>2.3147141921107992</v>
      </c>
      <c r="F234" s="57">
        <f t="shared" si="223"/>
        <v>2.590041980181637</v>
      </c>
      <c r="G234" s="57">
        <f t="shared" si="223"/>
        <v>2.6867291542689831</v>
      </c>
      <c r="H234" s="57">
        <f t="shared" si="223"/>
        <v>2.6526428046011947</v>
      </c>
      <c r="I234" s="148">
        <f t="shared" si="223"/>
        <v>2.6881823325982603</v>
      </c>
      <c r="J234" s="148">
        <f t="shared" si="223"/>
        <v>2.7644968193309749</v>
      </c>
      <c r="K234" s="148">
        <f t="shared" ref="K234" si="224">100*(K166/K$175)</f>
        <v>2.8166384836511487</v>
      </c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</row>
    <row r="235" spans="1:39" s="10" customFormat="1" ht="18" customHeight="1">
      <c r="A235" s="36" t="s">
        <v>68</v>
      </c>
      <c r="B235" s="57">
        <f t="shared" ref="B235:J235" si="225">100*(B167/B$175)</f>
        <v>4.6462302992010898</v>
      </c>
      <c r="C235" s="57">
        <f t="shared" si="225"/>
        <v>4.7727818382864635</v>
      </c>
      <c r="D235" s="57">
        <f t="shared" si="225"/>
        <v>4.7732283168652749</v>
      </c>
      <c r="E235" s="57">
        <f t="shared" si="225"/>
        <v>4.8210252829139026</v>
      </c>
      <c r="F235" s="57">
        <f t="shared" si="225"/>
        <v>4.7544346579436265</v>
      </c>
      <c r="G235" s="57">
        <f t="shared" si="225"/>
        <v>4.55808251561161</v>
      </c>
      <c r="H235" s="57">
        <f t="shared" si="225"/>
        <v>4.3989143604862297</v>
      </c>
      <c r="I235" s="148">
        <f t="shared" si="225"/>
        <v>4.2521342476454489</v>
      </c>
      <c r="J235" s="148">
        <f t="shared" si="225"/>
        <v>4.2113668543217821</v>
      </c>
      <c r="K235" s="148">
        <f t="shared" ref="K235" si="226">100*(K167/K$175)</f>
        <v>4.2168235568362578</v>
      </c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</row>
    <row r="236" spans="1:39" s="10" customFormat="1" ht="18" customHeight="1">
      <c r="A236" s="36" t="s">
        <v>69</v>
      </c>
      <c r="B236" s="57">
        <f t="shared" ref="B236:J236" si="227">100*(B168/B$175)</f>
        <v>2.4655639204697035</v>
      </c>
      <c r="C236" s="57">
        <f t="shared" si="227"/>
        <v>2.3149709765755291</v>
      </c>
      <c r="D236" s="57">
        <f t="shared" si="227"/>
        <v>2.4599510403344955</v>
      </c>
      <c r="E236" s="57">
        <f t="shared" si="227"/>
        <v>2.5578414890471506</v>
      </c>
      <c r="F236" s="57">
        <f t="shared" si="227"/>
        <v>2.6434383256712399</v>
      </c>
      <c r="G236" s="57">
        <f t="shared" si="227"/>
        <v>2.6558049463606284</v>
      </c>
      <c r="H236" s="57">
        <f t="shared" si="227"/>
        <v>2.6461300789232332</v>
      </c>
      <c r="I236" s="148">
        <f t="shared" si="227"/>
        <v>2.6440681885141704</v>
      </c>
      <c r="J236" s="148">
        <f t="shared" si="227"/>
        <v>2.6061719714219658</v>
      </c>
      <c r="K236" s="148">
        <f t="shared" ref="K236" si="228">100*(K168/K$175)</f>
        <v>2.6109341481322987</v>
      </c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</row>
    <row r="237" spans="1:39" s="10" customFormat="1" ht="18" customHeight="1">
      <c r="A237" s="37" t="s">
        <v>70</v>
      </c>
      <c r="B237" s="57">
        <f t="shared" ref="B237:J237" si="229">100*(B169/B$175)</f>
        <v>1.6473406382429137</v>
      </c>
      <c r="C237" s="57">
        <f t="shared" si="229"/>
        <v>1.4952056244547556</v>
      </c>
      <c r="D237" s="57">
        <f t="shared" si="229"/>
        <v>1.5189357870703266</v>
      </c>
      <c r="E237" s="57">
        <f t="shared" si="229"/>
        <v>1.5040807628374473</v>
      </c>
      <c r="F237" s="57">
        <f t="shared" si="229"/>
        <v>1.4855899293561516</v>
      </c>
      <c r="G237" s="57">
        <f t="shared" si="229"/>
        <v>1.4973416692757651</v>
      </c>
      <c r="H237" s="57">
        <f t="shared" si="229"/>
        <v>1.5170321113326153</v>
      </c>
      <c r="I237" s="148">
        <f t="shared" si="229"/>
        <v>1.4882814439265897</v>
      </c>
      <c r="J237" s="148">
        <f t="shared" si="229"/>
        <v>1.5127984609208363</v>
      </c>
      <c r="K237" s="148">
        <f t="shared" ref="K237" si="230">100*(K169/K$175)</f>
        <v>1.5242847886969921</v>
      </c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</row>
    <row r="238" spans="1:39" s="10" customFormat="1" ht="18" customHeight="1">
      <c r="A238" s="36" t="s">
        <v>71</v>
      </c>
      <c r="B238" s="57">
        <f t="shared" ref="B238:J238" si="231">100*(B170/B$175)</f>
        <v>0.25451444428866093</v>
      </c>
      <c r="C238" s="57">
        <f t="shared" si="231"/>
        <v>0.25520193182827416</v>
      </c>
      <c r="D238" s="57">
        <f t="shared" si="231"/>
        <v>0.25952626191266071</v>
      </c>
      <c r="E238" s="57">
        <f t="shared" si="231"/>
        <v>0.2633935979280525</v>
      </c>
      <c r="F238" s="57">
        <f t="shared" si="231"/>
        <v>0.27782905483957399</v>
      </c>
      <c r="G238" s="57">
        <f t="shared" si="231"/>
        <v>0.28600610766171325</v>
      </c>
      <c r="H238" s="57">
        <f t="shared" si="231"/>
        <v>0.30399795481685127</v>
      </c>
      <c r="I238" s="148">
        <f t="shared" si="231"/>
        <v>0.31593789604676215</v>
      </c>
      <c r="J238" s="148">
        <f t="shared" si="231"/>
        <v>0.28817394426615828</v>
      </c>
      <c r="K238" s="148">
        <f t="shared" ref="K238" si="232">100*(K170/K$175)</f>
        <v>0.32799228976161826</v>
      </c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</row>
    <row r="239" spans="1:39" s="10" customFormat="1" ht="18" customHeight="1">
      <c r="A239" s="36" t="s">
        <v>72</v>
      </c>
      <c r="B239" s="57">
        <f t="shared" ref="B239:J239" si="233">100*(B171/B$175)</f>
        <v>0.7055374318421801</v>
      </c>
      <c r="C239" s="57">
        <f t="shared" si="233"/>
        <v>0.73507006501118888</v>
      </c>
      <c r="D239" s="57">
        <f t="shared" si="233"/>
        <v>0.77128770258810442</v>
      </c>
      <c r="E239" s="57">
        <f t="shared" si="233"/>
        <v>0.76089376083466242</v>
      </c>
      <c r="F239" s="57">
        <f t="shared" si="233"/>
        <v>0.8078367352463568</v>
      </c>
      <c r="G239" s="57">
        <f t="shared" si="233"/>
        <v>0.84750723299225994</v>
      </c>
      <c r="H239" s="57">
        <f t="shared" si="233"/>
        <v>0.84391067394704711</v>
      </c>
      <c r="I239" s="148">
        <f t="shared" si="233"/>
        <v>0.84181066182422937</v>
      </c>
      <c r="J239" s="148">
        <f t="shared" si="233"/>
        <v>0.84354051682508679</v>
      </c>
      <c r="K239" s="148">
        <f t="shared" ref="K239" si="234">100*(K171/K$175)</f>
        <v>0.87207300146008826</v>
      </c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</row>
    <row r="240" spans="1:39" s="10" customFormat="1" ht="18" customHeight="1">
      <c r="A240" s="36" t="s">
        <v>73</v>
      </c>
      <c r="B240" s="57">
        <f t="shared" ref="B240:J240" si="235">100*(B172/B$175)</f>
        <v>0.20741409651867243</v>
      </c>
      <c r="C240" s="57">
        <f t="shared" si="235"/>
        <v>0.20041234216972784</v>
      </c>
      <c r="D240" s="57">
        <f t="shared" si="235"/>
        <v>0.19374571544071964</v>
      </c>
      <c r="E240" s="57">
        <f t="shared" si="235"/>
        <v>0.1883327416895286</v>
      </c>
      <c r="F240" s="57">
        <f t="shared" si="235"/>
        <v>0.18188001928179628</v>
      </c>
      <c r="G240" s="57">
        <f t="shared" si="235"/>
        <v>0.17573638963159505</v>
      </c>
      <c r="H240" s="57">
        <f t="shared" si="235"/>
        <v>0.16945562142927961</v>
      </c>
      <c r="I240" s="148">
        <f t="shared" si="235"/>
        <v>0.16331848898487228</v>
      </c>
      <c r="J240" s="148">
        <f t="shared" si="235"/>
        <v>0.16068412676653498</v>
      </c>
      <c r="K240" s="148">
        <f t="shared" ref="K240" si="236">100*(K172/K$175)</f>
        <v>0.15790343685725736</v>
      </c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</row>
    <row r="241" spans="1:39" s="10" customFormat="1" ht="18" customHeight="1">
      <c r="A241" s="1" t="s">
        <v>74</v>
      </c>
      <c r="B241" s="59">
        <f t="shared" ref="B241:J241" si="237">100*(B173/B$175)</f>
        <v>91.072346360302603</v>
      </c>
      <c r="C241" s="59">
        <f t="shared" si="237"/>
        <v>90.177357856269339</v>
      </c>
      <c r="D241" s="59">
        <f t="shared" si="237"/>
        <v>90.997277107209229</v>
      </c>
      <c r="E241" s="59">
        <f t="shared" si="237"/>
        <v>91.664402260659315</v>
      </c>
      <c r="F241" s="59">
        <f t="shared" si="237"/>
        <v>92.041393041088924</v>
      </c>
      <c r="G241" s="59">
        <f t="shared" si="237"/>
        <v>92.203375004262909</v>
      </c>
      <c r="H241" s="59">
        <f t="shared" si="237"/>
        <v>92.250206965409348</v>
      </c>
      <c r="I241" s="59">
        <f t="shared" si="237"/>
        <v>92.448441293860668</v>
      </c>
      <c r="J241" s="59">
        <f t="shared" si="237"/>
        <v>92.957868688462597</v>
      </c>
      <c r="K241" s="59">
        <f t="shared" ref="K241" si="238">100*(K173/K$175)</f>
        <v>92.847259829715995</v>
      </c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</row>
    <row r="242" spans="1:39" s="10" customFormat="1" ht="18" customHeight="1">
      <c r="A242" s="38" t="s">
        <v>75</v>
      </c>
      <c r="B242" s="57">
        <f t="shared" ref="B242:J242" si="239">100*(B174/B$175)</f>
        <v>8.9276536396973896</v>
      </c>
      <c r="C242" s="57">
        <f t="shared" si="239"/>
        <v>9.8226421437306719</v>
      </c>
      <c r="D242" s="57">
        <f t="shared" si="239"/>
        <v>9.0027228927907732</v>
      </c>
      <c r="E242" s="57">
        <f t="shared" si="239"/>
        <v>8.3355977393406793</v>
      </c>
      <c r="F242" s="57">
        <f t="shared" si="239"/>
        <v>7.9586069589110675</v>
      </c>
      <c r="G242" s="57">
        <f t="shared" si="239"/>
        <v>7.7966249957370906</v>
      </c>
      <c r="H242" s="57">
        <f t="shared" si="239"/>
        <v>7.7497930345903008</v>
      </c>
      <c r="I242" s="148">
        <f t="shared" si="239"/>
        <v>7.5515587061393745</v>
      </c>
      <c r="J242" s="148">
        <f t="shared" si="239"/>
        <v>7.0421313115369868</v>
      </c>
      <c r="K242" s="148">
        <f t="shared" ref="K242" si="240">100*(K174/K$175)</f>
        <v>7.1527401702837858</v>
      </c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</row>
    <row r="243" spans="1:39" s="10" customFormat="1" ht="18" customHeight="1">
      <c r="A243" s="47" t="s">
        <v>76</v>
      </c>
      <c r="B243" s="60">
        <f t="shared" ref="B243:J243" si="241">100*(B175/B$175)</f>
        <v>100</v>
      </c>
      <c r="C243" s="60">
        <f t="shared" si="241"/>
        <v>100</v>
      </c>
      <c r="D243" s="60">
        <f t="shared" si="241"/>
        <v>100</v>
      </c>
      <c r="E243" s="60">
        <f t="shared" si="241"/>
        <v>100</v>
      </c>
      <c r="F243" s="60">
        <f t="shared" si="241"/>
        <v>100</v>
      </c>
      <c r="G243" s="60">
        <f t="shared" si="241"/>
        <v>100</v>
      </c>
      <c r="H243" s="60">
        <f t="shared" si="241"/>
        <v>100</v>
      </c>
      <c r="I243" s="60">
        <f t="shared" si="241"/>
        <v>100</v>
      </c>
      <c r="J243" s="60">
        <f t="shared" si="241"/>
        <v>100</v>
      </c>
      <c r="K243" s="60">
        <f t="shared" ref="K243" si="242">100*(K175/K$175)</f>
        <v>100</v>
      </c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</row>
    <row r="244" spans="1:39" s="10" customFormat="1" ht="18" customHeight="1">
      <c r="A244" s="3"/>
      <c r="B244" s="3"/>
      <c r="C244" s="3"/>
      <c r="D244" s="3"/>
      <c r="E244" s="3"/>
      <c r="F244" s="3"/>
      <c r="G244" s="3"/>
      <c r="H244" s="61"/>
      <c r="I244" s="61"/>
      <c r="J244" s="61"/>
      <c r="K244" s="61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</row>
    <row r="245" spans="1:39" s="10" customFormat="1" ht="18" customHeight="1">
      <c r="A245" s="107" t="s">
        <v>82</v>
      </c>
      <c r="B245" s="107"/>
      <c r="C245" s="107"/>
      <c r="D245" s="107"/>
      <c r="E245" s="107"/>
      <c r="F245" s="107"/>
      <c r="G245" s="107"/>
      <c r="H245" s="107"/>
      <c r="I245" s="2"/>
      <c r="J245" s="2"/>
      <c r="K245" s="2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</row>
    <row r="246" spans="1:39" s="10" customFormat="1" ht="18" customHeight="1">
      <c r="G246" s="62"/>
      <c r="H246" s="62"/>
      <c r="I246" s="62"/>
      <c r="J246" s="62"/>
      <c r="K246" s="6" t="s">
        <v>35</v>
      </c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</row>
    <row r="247" spans="1:39" s="10" customFormat="1" ht="18" customHeight="1">
      <c r="A247" s="23" t="s">
        <v>83</v>
      </c>
      <c r="B247" s="63" t="s">
        <v>37</v>
      </c>
      <c r="C247" s="63" t="s">
        <v>38</v>
      </c>
      <c r="D247" s="63" t="s">
        <v>39</v>
      </c>
      <c r="E247" s="63" t="s">
        <v>40</v>
      </c>
      <c r="F247" s="63" t="s">
        <v>41</v>
      </c>
      <c r="G247" s="63" t="s">
        <v>42</v>
      </c>
      <c r="H247" s="63" t="s">
        <v>43</v>
      </c>
      <c r="I247" s="63" t="s">
        <v>44</v>
      </c>
      <c r="J247" s="63" t="s">
        <v>45</v>
      </c>
      <c r="K247" s="63" t="s">
        <v>46</v>
      </c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</row>
    <row r="248" spans="1:39" s="10" customFormat="1" ht="18" customHeight="1">
      <c r="A248" s="7" t="s">
        <v>84</v>
      </c>
      <c r="B248" s="55">
        <f t="shared" ref="B248:K248" si="243">B249+B253+B257-B260+B263</f>
        <v>62318659.036803961</v>
      </c>
      <c r="C248" s="55">
        <f t="shared" si="243"/>
        <v>72977199.824193433</v>
      </c>
      <c r="D248" s="55">
        <f t="shared" si="243"/>
        <v>82603387.740702763</v>
      </c>
      <c r="E248" s="64">
        <f t="shared" si="243"/>
        <v>94349315.563715294</v>
      </c>
      <c r="F248" s="64">
        <f t="shared" si="243"/>
        <v>108362324.28951602</v>
      </c>
      <c r="G248" s="64">
        <f t="shared" si="243"/>
        <v>118744498.43721418</v>
      </c>
      <c r="H248" s="64">
        <f t="shared" si="243"/>
        <v>129043901.31116796</v>
      </c>
      <c r="I248" s="64">
        <f t="shared" si="243"/>
        <v>139641854.4979609</v>
      </c>
      <c r="J248" s="64">
        <f t="shared" si="243"/>
        <v>151166383.06690589</v>
      </c>
      <c r="K248" s="64">
        <f t="shared" si="243"/>
        <v>161525758.61408857</v>
      </c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</row>
    <row r="249" spans="1:39" s="10" customFormat="1" ht="18" customHeight="1">
      <c r="A249" s="67" t="s">
        <v>85</v>
      </c>
      <c r="B249" s="55">
        <f t="shared" ref="B249:K249" si="244">B250+B251+B252</f>
        <v>48841250.000201389</v>
      </c>
      <c r="C249" s="55">
        <f t="shared" si="244"/>
        <v>56171499.339333557</v>
      </c>
      <c r="D249" s="55">
        <f t="shared" si="244"/>
        <v>62297763.734043673</v>
      </c>
      <c r="E249" s="64">
        <f t="shared" si="244"/>
        <v>69619572.409442857</v>
      </c>
      <c r="F249" s="64">
        <f t="shared" si="244"/>
        <v>74761714.52002202</v>
      </c>
      <c r="G249" s="64">
        <f t="shared" si="244"/>
        <v>81207805.402064607</v>
      </c>
      <c r="H249" s="64">
        <f t="shared" si="244"/>
        <v>87811530.735112131</v>
      </c>
      <c r="I249" s="64">
        <f t="shared" si="244"/>
        <v>92839225.523639962</v>
      </c>
      <c r="J249" s="64">
        <f t="shared" si="244"/>
        <v>100614847.13080649</v>
      </c>
      <c r="K249" s="64">
        <f t="shared" si="244"/>
        <v>107833654.40447199</v>
      </c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</row>
    <row r="250" spans="1:39" s="10" customFormat="1" ht="18" customHeight="1">
      <c r="A250" s="65" t="s">
        <v>86</v>
      </c>
      <c r="B250" s="68">
        <f>'[5]GDP EXP CU'!B7</f>
        <v>6497974.9880521698</v>
      </c>
      <c r="C250" s="68">
        <f>'[5]GDP EXP CU'!C7</f>
        <v>7330732.8696200103</v>
      </c>
      <c r="D250" s="68">
        <f>'[5]GDP EXP CU'!D7</f>
        <v>8151129.9410961</v>
      </c>
      <c r="E250" s="69">
        <f>'[5]GDP EXP CU'!E7</f>
        <v>9366334.4342132192</v>
      </c>
      <c r="F250" s="69">
        <f>'[5]GDP EXP CU'!F7</f>
        <v>9824676.5947900098</v>
      </c>
      <c r="G250" s="69">
        <f>'[6]GDP EXP CU'!H7</f>
        <v>10097404.1821464</v>
      </c>
      <c r="H250" s="69">
        <f>'[6]GDP EXP CU'!I7</f>
        <v>10468798.0197802</v>
      </c>
      <c r="I250" s="69">
        <f>'[6]GDP EXP CU'!J7</f>
        <v>10978620.217411499</v>
      </c>
      <c r="J250" s="69">
        <f>'[6]GDP EXP CU'!K7</f>
        <v>11115184.4687839</v>
      </c>
      <c r="K250" s="69">
        <f>'[6]GDP EXP CU'!L7</f>
        <v>11864451.210612001</v>
      </c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</row>
    <row r="251" spans="1:39" s="10" customFormat="1" ht="18" customHeight="1">
      <c r="A251" s="65" t="s">
        <v>87</v>
      </c>
      <c r="B251" s="68">
        <v>42196070.147380903</v>
      </c>
      <c r="C251" s="68">
        <v>48675221.068043798</v>
      </c>
      <c r="D251" s="68">
        <v>53954462.571493</v>
      </c>
      <c r="E251" s="69">
        <v>60047089.418577701</v>
      </c>
      <c r="F251" s="69">
        <v>64699505.478900999</v>
      </c>
      <c r="G251" s="69">
        <f>'[6]GDP EXP CU'!H8</f>
        <v>70842101.898464397</v>
      </c>
      <c r="H251" s="69">
        <f>'[6]GDP EXP CU'!I8</f>
        <v>77046226.784086704</v>
      </c>
      <c r="I251" s="69">
        <f>'[6]GDP EXP CU'!J8</f>
        <v>81548952.595023394</v>
      </c>
      <c r="J251" s="69">
        <f>'[6]GDP EXP CU'!K8</f>
        <v>89175088.471988603</v>
      </c>
      <c r="K251" s="69">
        <f>'[6]GDP EXP CU'!L8</f>
        <v>95602565.415787101</v>
      </c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</row>
    <row r="252" spans="1:39" s="10" customFormat="1" ht="18" customHeight="1">
      <c r="A252" s="70" t="s">
        <v>88</v>
      </c>
      <c r="B252" s="68">
        <v>147204.86476831901</v>
      </c>
      <c r="C252" s="68">
        <v>165545.401669749</v>
      </c>
      <c r="D252" s="68">
        <v>192171.22145457499</v>
      </c>
      <c r="E252" s="69">
        <v>206148.55665193801</v>
      </c>
      <c r="F252" s="69">
        <v>237532.44633101</v>
      </c>
      <c r="G252" s="69">
        <f>'[6]GDP EXP CU'!H9</f>
        <v>268299.32145380398</v>
      </c>
      <c r="H252" s="69">
        <f>'[6]GDP EXP CU'!I9</f>
        <v>296505.93124522897</v>
      </c>
      <c r="I252" s="69">
        <f>'[6]GDP EXP CU'!J9</f>
        <v>311652.71120506001</v>
      </c>
      <c r="J252" s="69">
        <f>'[6]GDP EXP CU'!K9</f>
        <v>324574.190033986</v>
      </c>
      <c r="K252" s="69">
        <f>'[6]GDP EXP CU'!L9</f>
        <v>366637.77807289403</v>
      </c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</row>
    <row r="253" spans="1:39" s="10" customFormat="1" ht="18" customHeight="1">
      <c r="A253" s="66" t="s">
        <v>89</v>
      </c>
      <c r="B253" s="55">
        <f t="shared" ref="B253:K253" si="245">B254+B256+B255</f>
        <v>21714587.309920013</v>
      </c>
      <c r="C253" s="55">
        <f t="shared" si="245"/>
        <v>27344522.29521567</v>
      </c>
      <c r="D253" s="55">
        <f t="shared" si="245"/>
        <v>31103452.433915716</v>
      </c>
      <c r="E253" s="64">
        <f t="shared" si="245"/>
        <v>30907601.92177783</v>
      </c>
      <c r="F253" s="64">
        <f t="shared" si="245"/>
        <v>34865346.485541917</v>
      </c>
      <c r="G253" s="64">
        <f t="shared" si="245"/>
        <v>39210288.585727163</v>
      </c>
      <c r="H253" s="64">
        <f t="shared" si="245"/>
        <v>50042443.618047073</v>
      </c>
      <c r="I253" s="64">
        <f t="shared" si="245"/>
        <v>55377716.227336667</v>
      </c>
      <c r="J253" s="64">
        <f t="shared" si="245"/>
        <v>59512040.096021123</v>
      </c>
      <c r="K253" s="64">
        <f t="shared" si="245"/>
        <v>65121020.974096708</v>
      </c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</row>
    <row r="254" spans="1:39" s="10" customFormat="1" ht="18" customHeight="1">
      <c r="A254" s="70" t="s">
        <v>90</v>
      </c>
      <c r="B254" s="68">
        <v>20543461.185143899</v>
      </c>
      <c r="C254" s="68">
        <v>24780897.395280398</v>
      </c>
      <c r="D254" s="68">
        <v>27399832.171442501</v>
      </c>
      <c r="E254" s="69">
        <v>30070194.708251201</v>
      </c>
      <c r="F254" s="69">
        <v>35492827.712384701</v>
      </c>
      <c r="G254" s="69">
        <f>'[6]GDP EXP CU'!H11</f>
        <v>41748532.944451898</v>
      </c>
      <c r="H254" s="69">
        <f>'[6]GDP EXP CU'!I11</f>
        <v>50541609.401914701</v>
      </c>
      <c r="I254" s="69">
        <f>'[6]GDP EXP CU'!J11</f>
        <v>59315927.887967803</v>
      </c>
      <c r="J254" s="69">
        <f>'[6]GDP EXP CU'!K11</f>
        <v>64009854.794678897</v>
      </c>
      <c r="K254" s="69">
        <f>'[6]GDP EXP CU'!L11</f>
        <v>69050582.032581598</v>
      </c>
      <c r="L254" s="18"/>
      <c r="M254" s="18"/>
      <c r="N254" s="18"/>
      <c r="O254" s="18"/>
      <c r="P254" s="18"/>
      <c r="Q254" s="18"/>
      <c r="R254" s="18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</row>
    <row r="255" spans="1:39" s="10" customFormat="1" ht="18" customHeight="1">
      <c r="A255" s="12" t="s">
        <v>91</v>
      </c>
      <c r="B255" s="68">
        <v>806020.59173242899</v>
      </c>
      <c r="C255" s="68">
        <v>766580.56396403303</v>
      </c>
      <c r="D255" s="68">
        <v>756477.41853637504</v>
      </c>
      <c r="E255" s="69">
        <v>903043.11416268698</v>
      </c>
      <c r="F255" s="69">
        <v>1105405.6112478101</v>
      </c>
      <c r="G255" s="69">
        <f>'[6]GDP EXP CU'!H12</f>
        <v>1006179.39339799</v>
      </c>
      <c r="H255" s="69">
        <f>'[6]GDP EXP CU'!I12</f>
        <v>1215103.61496963</v>
      </c>
      <c r="I255" s="69">
        <f>'[6]GDP EXP CU'!J12</f>
        <v>1273336.9230482101</v>
      </c>
      <c r="J255" s="69">
        <f>'[6]GDP EXP CU'!K12</f>
        <v>1838290.1957034101</v>
      </c>
      <c r="K255" s="69">
        <f>'[6]GDP EXP CU'!L12</f>
        <v>1954172.8543262801</v>
      </c>
      <c r="L255" s="18"/>
      <c r="M255" s="18"/>
      <c r="N255" s="18"/>
      <c r="O255" s="18"/>
      <c r="P255" s="18"/>
      <c r="Q255" s="18"/>
      <c r="R255" s="18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</row>
    <row r="256" spans="1:39" s="10" customFormat="1" ht="18" customHeight="1">
      <c r="A256" s="70" t="s">
        <v>92</v>
      </c>
      <c r="B256" s="68">
        <v>365105.53304368502</v>
      </c>
      <c r="C256" s="68">
        <v>1797044.33597124</v>
      </c>
      <c r="D256" s="68">
        <v>2947142.8439368401</v>
      </c>
      <c r="E256" s="69">
        <v>-65635.900636056904</v>
      </c>
      <c r="F256" s="69">
        <v>-1732886.83809059</v>
      </c>
      <c r="G256" s="69">
        <f>'[6]GDP EXP CU'!H13</f>
        <v>-3544423.7521227198</v>
      </c>
      <c r="H256" s="69">
        <f>'[6]GDP EXP CU'!I13</f>
        <v>-1714269.39883726</v>
      </c>
      <c r="I256" s="69">
        <f>'[6]GDP EXP CU'!J13</f>
        <v>-5211548.5836793501</v>
      </c>
      <c r="J256" s="69">
        <f>'[6]GDP EXP CU'!K13</f>
        <v>-6336104.8943611803</v>
      </c>
      <c r="K256" s="69">
        <f>'[6]GDP EXP CU'!L13</f>
        <v>-5883733.9128111703</v>
      </c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</row>
    <row r="257" spans="1:39" s="10" customFormat="1" ht="18" customHeight="1">
      <c r="A257" s="67" t="s">
        <v>93</v>
      </c>
      <c r="B257" s="55">
        <f t="shared" ref="B257:K257" si="246">B258+B259</f>
        <v>13941974.447735259</v>
      </c>
      <c r="C257" s="55">
        <f t="shared" si="246"/>
        <v>13874574.107307481</v>
      </c>
      <c r="D257" s="55">
        <f t="shared" si="246"/>
        <v>14925779.142030761</v>
      </c>
      <c r="E257" s="64">
        <f t="shared" si="246"/>
        <v>16138366.809048889</v>
      </c>
      <c r="F257" s="64">
        <f t="shared" si="246"/>
        <v>17717212.557318628</v>
      </c>
      <c r="G257" s="64">
        <f t="shared" si="246"/>
        <v>18599163.960091792</v>
      </c>
      <c r="H257" s="64">
        <f t="shared" si="246"/>
        <v>18810171.205145549</v>
      </c>
      <c r="I257" s="64">
        <f t="shared" si="246"/>
        <v>22101293.325707808</v>
      </c>
      <c r="J257" s="64">
        <f t="shared" si="246"/>
        <v>19629077.923220709</v>
      </c>
      <c r="K257" s="64">
        <f t="shared" si="246"/>
        <v>22685616.242051229</v>
      </c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</row>
    <row r="258" spans="1:39" s="10" customFormat="1" ht="18" customHeight="1">
      <c r="A258" s="70" t="s">
        <v>94</v>
      </c>
      <c r="B258" s="68">
        <v>9256365.0999999996</v>
      </c>
      <c r="C258" s="68">
        <v>8403257.4000000004</v>
      </c>
      <c r="D258" s="68">
        <v>8441486.8000000007</v>
      </c>
      <c r="E258" s="69">
        <v>8708689.8510879092</v>
      </c>
      <c r="F258" s="69">
        <v>9177377.12654089</v>
      </c>
      <c r="G258" s="69">
        <f>'[6]GDP EXP CU'!H15</f>
        <v>10057801.107945001</v>
      </c>
      <c r="H258" s="69">
        <f>'[6]GDP EXP CU'!I15</f>
        <v>9720087.3684768397</v>
      </c>
      <c r="I258" s="69">
        <f>'[6]GDP EXP CU'!J15</f>
        <v>12305449.873184299</v>
      </c>
      <c r="J258" s="69">
        <f>'[6]GDP EXP CU'!K15</f>
        <v>14620150.634000899</v>
      </c>
      <c r="K258" s="69">
        <f>'[6]GDP EXP CU'!L15</f>
        <v>15522420.158525901</v>
      </c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</row>
    <row r="259" spans="1:39" s="10" customFormat="1" ht="18" customHeight="1">
      <c r="A259" s="70" t="s">
        <v>95</v>
      </c>
      <c r="B259" s="68">
        <v>4685609.3477352597</v>
      </c>
      <c r="C259" s="68">
        <v>5471316.7073074803</v>
      </c>
      <c r="D259" s="68">
        <v>6484292.3420307599</v>
      </c>
      <c r="E259" s="69">
        <v>7429676.95796098</v>
      </c>
      <c r="F259" s="69">
        <v>8539835.4307777397</v>
      </c>
      <c r="G259" s="69">
        <f>'[6]GDP EXP CU'!H16</f>
        <v>8541362.8521467894</v>
      </c>
      <c r="H259" s="69">
        <f>'[6]GDP EXP CU'!I16</f>
        <v>9090083.8366687093</v>
      </c>
      <c r="I259" s="69">
        <f>'[6]GDP EXP CU'!J16</f>
        <v>9795843.4525235109</v>
      </c>
      <c r="J259" s="69">
        <f>'[6]GDP EXP CU'!K16</f>
        <v>5008927.2892198097</v>
      </c>
      <c r="K259" s="69">
        <f>'[6]GDP EXP CU'!L16</f>
        <v>7163196.0835253298</v>
      </c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</row>
    <row r="260" spans="1:39" s="10" customFormat="1" ht="18" customHeight="1">
      <c r="A260" s="67" t="s">
        <v>96</v>
      </c>
      <c r="B260" s="55">
        <f t="shared" ref="B260:K260" si="247">B261+B262</f>
        <v>19940423.72388196</v>
      </c>
      <c r="C260" s="55">
        <f t="shared" si="247"/>
        <v>21614687.232931759</v>
      </c>
      <c r="D260" s="55">
        <f t="shared" si="247"/>
        <v>22539831.660499349</v>
      </c>
      <c r="E260" s="64">
        <f t="shared" si="247"/>
        <v>22316225.576554283</v>
      </c>
      <c r="F260" s="64">
        <f t="shared" si="247"/>
        <v>20665232.036045738</v>
      </c>
      <c r="G260" s="64">
        <f t="shared" si="247"/>
        <v>20719433.99691546</v>
      </c>
      <c r="H260" s="64">
        <f t="shared" si="247"/>
        <v>23653215.762385152</v>
      </c>
      <c r="I260" s="64">
        <f t="shared" si="247"/>
        <v>23806197.99831884</v>
      </c>
      <c r="J260" s="64">
        <f t="shared" si="247"/>
        <v>20992736.83814374</v>
      </c>
      <c r="K260" s="64">
        <f t="shared" si="247"/>
        <v>26675951.539719481</v>
      </c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</row>
    <row r="261" spans="1:39" s="10" customFormat="1" ht="18" customHeight="1">
      <c r="A261" s="70" t="s">
        <v>97</v>
      </c>
      <c r="B261" s="68">
        <v>16227331.756999999</v>
      </c>
      <c r="C261" s="68">
        <v>17628318.708000001</v>
      </c>
      <c r="D261" s="68">
        <v>18054008.335999999</v>
      </c>
      <c r="E261" s="69">
        <v>16955418.675483301</v>
      </c>
      <c r="F261" s="69">
        <f>'[6]GDP EXP CU'!G18</f>
        <v>15602694.143959699</v>
      </c>
      <c r="G261" s="69">
        <f>'[6]GDP EXP CU'!H18</f>
        <v>16257686.0266276</v>
      </c>
      <c r="H261" s="69">
        <f>'[6]GDP EXP CU'!I18</f>
        <v>19294814.563597102</v>
      </c>
      <c r="I261" s="69">
        <f>'[6]GDP EXP CU'!J18</f>
        <v>19713653.0002896</v>
      </c>
      <c r="J261" s="69">
        <f>'[6]GDP EXP CU'!K18</f>
        <v>17967329.0776852</v>
      </c>
      <c r="K261" s="69">
        <f>'[6]GDP EXP CU'!L18</f>
        <v>22983647.1920733</v>
      </c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</row>
    <row r="262" spans="1:39" s="10" customFormat="1" ht="18" customHeight="1">
      <c r="A262" s="70" t="s">
        <v>98</v>
      </c>
      <c r="B262" s="68">
        <v>3713091.9668819602</v>
      </c>
      <c r="C262" s="68">
        <v>3986368.52493176</v>
      </c>
      <c r="D262" s="68">
        <v>4485823.32449935</v>
      </c>
      <c r="E262" s="69">
        <v>5360806.9010709804</v>
      </c>
      <c r="F262" s="69">
        <f>'[6]GDP EXP CU'!G19</f>
        <v>5062537.8920860402</v>
      </c>
      <c r="G262" s="69">
        <f>'[6]GDP EXP CU'!H19</f>
        <v>4461747.9702878604</v>
      </c>
      <c r="H262" s="69">
        <f>'[6]GDP EXP CU'!I19</f>
        <v>4358401.1987880496</v>
      </c>
      <c r="I262" s="69">
        <f>'[6]GDP EXP CU'!J19</f>
        <v>4092544.9980292399</v>
      </c>
      <c r="J262" s="69">
        <f>'[6]GDP EXP CU'!K19</f>
        <v>3025407.7604585402</v>
      </c>
      <c r="K262" s="69">
        <f>'[6]GDP EXP CU'!L19</f>
        <v>3692304.3476461801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</row>
    <row r="263" spans="1:39" s="10" customFormat="1" ht="18" customHeight="1">
      <c r="A263" s="143" t="s">
        <v>99</v>
      </c>
      <c r="B263" s="146">
        <v>-2238728.9971707501</v>
      </c>
      <c r="C263" s="146">
        <v>-2798708.68473151</v>
      </c>
      <c r="D263" s="146">
        <v>-3183775.9087880398</v>
      </c>
      <c r="E263" s="147">
        <v>0</v>
      </c>
      <c r="F263" s="147">
        <f>'[6]GDP EXP CU'!G20</f>
        <v>1683282.7626791699</v>
      </c>
      <c r="G263" s="147">
        <f>'[6]GDP EXP CU'!H20</f>
        <v>446674.48624606401</v>
      </c>
      <c r="H263" s="147">
        <f>'[6]GDP EXP CU'!I20</f>
        <v>-3967028.4847516101</v>
      </c>
      <c r="I263" s="147">
        <f>'[6]GDP EXP CU'!J20</f>
        <v>-6870182.58040467</v>
      </c>
      <c r="J263" s="147">
        <f>'[6]GDP EXP CU'!K20</f>
        <v>-7596845.2449986897</v>
      </c>
      <c r="K263" s="147">
        <f>'[6]GDP EXP CU'!L20</f>
        <v>-7438581.4668119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</row>
    <row r="264" spans="1:39" s="10" customFormat="1" ht="18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</row>
    <row r="265" spans="1:39" s="10" customFormat="1" ht="18" customHeight="1">
      <c r="A265" s="3"/>
      <c r="B265" s="45"/>
      <c r="C265" s="45"/>
      <c r="D265" s="45"/>
      <c r="E265" s="45"/>
      <c r="F265" s="45"/>
      <c r="G265" s="45"/>
      <c r="H265" s="45"/>
      <c r="I265" s="11"/>
      <c r="J265" s="11"/>
      <c r="K265" s="6" t="s">
        <v>35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</row>
    <row r="266" spans="1:39" ht="18" customHeight="1">
      <c r="A266" s="23" t="s">
        <v>83</v>
      </c>
      <c r="B266" s="63" t="s">
        <v>37</v>
      </c>
      <c r="C266" s="63" t="s">
        <v>38</v>
      </c>
      <c r="D266" s="63" t="s">
        <v>39</v>
      </c>
      <c r="E266" s="63" t="s">
        <v>40</v>
      </c>
      <c r="F266" s="63" t="s">
        <v>41</v>
      </c>
      <c r="G266" s="63" t="s">
        <v>42</v>
      </c>
      <c r="H266" s="63" t="s">
        <v>43</v>
      </c>
      <c r="I266" s="63" t="s">
        <v>44</v>
      </c>
      <c r="J266" s="63" t="s">
        <v>45</v>
      </c>
      <c r="K266" s="63" t="s">
        <v>46</v>
      </c>
    </row>
    <row r="267" spans="1:39" ht="18" customHeight="1">
      <c r="A267" s="151" t="s">
        <v>100</v>
      </c>
      <c r="B267" s="55">
        <f t="shared" ref="B267:J267" si="248">B268+B272+B276-B279+B282</f>
        <v>77979847.142103106</v>
      </c>
      <c r="C267" s="55">
        <f t="shared" si="248"/>
        <v>83268117.227265373</v>
      </c>
      <c r="D267" s="55">
        <f t="shared" si="248"/>
        <v>88874111.468139172</v>
      </c>
      <c r="E267" s="55">
        <f t="shared" si="248"/>
        <v>94349315.551944003</v>
      </c>
      <c r="F267" s="55">
        <f t="shared" si="248"/>
        <v>100828392.68141128</v>
      </c>
      <c r="G267" s="55">
        <f t="shared" si="248"/>
        <v>107657404.99999991</v>
      </c>
      <c r="H267" s="55">
        <f t="shared" si="248"/>
        <v>115141328.99999997</v>
      </c>
      <c r="I267" s="55">
        <f t="shared" si="248"/>
        <v>123196735.99999999</v>
      </c>
      <c r="J267" s="55">
        <f t="shared" si="248"/>
        <v>129130182.00000012</v>
      </c>
      <c r="K267" s="55">
        <f t="shared" ref="K267" si="249">K268+K272+K276-K279+K282</f>
        <v>135517813.00000009</v>
      </c>
    </row>
    <row r="268" spans="1:39" ht="18" customHeight="1">
      <c r="A268" s="67" t="s">
        <v>85</v>
      </c>
      <c r="B268" s="55">
        <f t="shared" ref="B268:J268" si="250">B269+B270+B271</f>
        <v>59307279.437834673</v>
      </c>
      <c r="C268" s="55">
        <f t="shared" si="250"/>
        <v>61881807.047759637</v>
      </c>
      <c r="D268" s="55">
        <f t="shared" si="250"/>
        <v>65250579.74240531</v>
      </c>
      <c r="E268" s="55">
        <f t="shared" si="250"/>
        <v>69619572.409442857</v>
      </c>
      <c r="F268" s="55">
        <f t="shared" si="250"/>
        <v>70594782.381932497</v>
      </c>
      <c r="G268" s="55">
        <f t="shared" si="250"/>
        <v>73250000.001770347</v>
      </c>
      <c r="H268" s="55">
        <f t="shared" si="250"/>
        <v>77480164.545797661</v>
      </c>
      <c r="I268" s="55">
        <f t="shared" si="250"/>
        <v>79694374.285434097</v>
      </c>
      <c r="J268" s="55">
        <f t="shared" si="250"/>
        <v>83523085.000963345</v>
      </c>
      <c r="K268" s="55">
        <f t="shared" ref="K268" si="251">K269+K270+K271</f>
        <v>89658224.935795352</v>
      </c>
    </row>
    <row r="269" spans="1:39" ht="18" customHeight="1">
      <c r="A269" s="65" t="s">
        <v>86</v>
      </c>
      <c r="B269" s="68">
        <v>7770261.3605436003</v>
      </c>
      <c r="C269" s="68">
        <v>8058996.03766762</v>
      </c>
      <c r="D269" s="68">
        <v>8548397.7786623891</v>
      </c>
      <c r="E269" s="68">
        <v>9366334.4342132192</v>
      </c>
      <c r="F269" s="68">
        <v>9667250.8511737008</v>
      </c>
      <c r="G269" s="68">
        <f>'[6]GDP EXP KP'!H12</f>
        <v>9771805.5598006099</v>
      </c>
      <c r="H269" s="68">
        <f>'[6]GDP EXP KP'!I12</f>
        <v>9965991.9659887999</v>
      </c>
      <c r="I269" s="68">
        <f>'[6]GDP EXP KP'!J12</f>
        <v>10310060.1452659</v>
      </c>
      <c r="J269" s="68">
        <f>'[6]GDP EXP KP'!K12</f>
        <v>10443010.470734499</v>
      </c>
      <c r="K269" s="68">
        <f>'[6]GDP EXP KP'!L12</f>
        <v>10806031.336877599</v>
      </c>
    </row>
    <row r="270" spans="1:39" ht="18" customHeight="1">
      <c r="A270" s="65" t="s">
        <v>87</v>
      </c>
      <c r="B270" s="68">
        <v>51370797.965543203</v>
      </c>
      <c r="C270" s="68">
        <v>53641789.6352873</v>
      </c>
      <c r="D270" s="68">
        <v>56500910.911420502</v>
      </c>
      <c r="E270" s="68">
        <v>60047089.418577701</v>
      </c>
      <c r="F270" s="68">
        <v>60697765.795082703</v>
      </c>
      <c r="G270" s="68">
        <f>'[6]GDP EXP KP'!H13</f>
        <v>63225191.571457498</v>
      </c>
      <c r="H270" s="68">
        <f>'[6]GDP EXP KP'!I13</f>
        <v>67239003.459554702</v>
      </c>
      <c r="I270" s="68">
        <f>'[6]GDP EXP KP'!J13</f>
        <v>69099241.225269794</v>
      </c>
      <c r="J270" s="68">
        <f>'[6]GDP EXP KP'!K13</f>
        <v>72781175.360571906</v>
      </c>
      <c r="K270" s="68">
        <f>'[6]GDP EXP KP'!L13</f>
        <v>78535891.791530594</v>
      </c>
    </row>
    <row r="271" spans="1:39" ht="18" customHeight="1">
      <c r="A271" s="70" t="s">
        <v>88</v>
      </c>
      <c r="B271" s="68">
        <v>166220.11174786999</v>
      </c>
      <c r="C271" s="68">
        <v>181021.374804719</v>
      </c>
      <c r="D271" s="68">
        <v>201271.05232241799</v>
      </c>
      <c r="E271" s="68">
        <v>206148.55665193801</v>
      </c>
      <c r="F271" s="68">
        <v>229765.73567610199</v>
      </c>
      <c r="G271" s="68">
        <f>'[6]GDP EXP KP'!H14</f>
        <v>253002.87051224499</v>
      </c>
      <c r="H271" s="68">
        <f>'[6]GDP EXP KP'!I14</f>
        <v>275169.12025415601</v>
      </c>
      <c r="I271" s="68">
        <f>'[6]GDP EXP KP'!J14</f>
        <v>285072.91489839199</v>
      </c>
      <c r="J271" s="68">
        <f>'[6]GDP EXP KP'!K14</f>
        <v>298899.169656949</v>
      </c>
      <c r="K271" s="68">
        <f>'[6]GDP EXP KP'!L14</f>
        <v>316301.80738715502</v>
      </c>
    </row>
    <row r="272" spans="1:39" ht="18" customHeight="1">
      <c r="A272" s="66" t="s">
        <v>89</v>
      </c>
      <c r="B272" s="55">
        <f t="shared" ref="B272:K272" si="252">B273+B275+B274</f>
        <v>23424588.249767933</v>
      </c>
      <c r="C272" s="55">
        <f t="shared" si="252"/>
        <v>29019242.993854634</v>
      </c>
      <c r="D272" s="55">
        <f t="shared" si="252"/>
        <v>31803806.022439733</v>
      </c>
      <c r="E272" s="55">
        <f t="shared" si="252"/>
        <v>30907601.921777796</v>
      </c>
      <c r="F272" s="55">
        <f t="shared" si="252"/>
        <v>33795169.164123811</v>
      </c>
      <c r="G272" s="55">
        <f t="shared" si="252"/>
        <v>37088203.668616548</v>
      </c>
      <c r="H272" s="55">
        <f t="shared" si="252"/>
        <v>45236242.38838134</v>
      </c>
      <c r="I272" s="55">
        <f t="shared" si="252"/>
        <v>48943515.661995023</v>
      </c>
      <c r="J272" s="55">
        <f t="shared" si="252"/>
        <v>51944775.794751033</v>
      </c>
      <c r="K272" s="55">
        <f t="shared" si="252"/>
        <v>55846814.277523041</v>
      </c>
    </row>
    <row r="273" spans="1:11" ht="18" customHeight="1">
      <c r="A273" s="70" t="s">
        <v>90</v>
      </c>
      <c r="B273" s="68">
        <f>'[5]GDP EXP KP'!B17</f>
        <v>22298478.867274798</v>
      </c>
      <c r="C273" s="68">
        <f>'[5]GDP EXP KP'!C17</f>
        <v>26190461.029016402</v>
      </c>
      <c r="D273" s="68">
        <f>'[5]GDP EXP KP'!D17</f>
        <v>28081728.250502098</v>
      </c>
      <c r="E273" s="68">
        <f>'[5]GDP EXP KP'!E17</f>
        <v>30070194.708251201</v>
      </c>
      <c r="F273" s="68">
        <f>'[5]GDP EXP KP'!F17</f>
        <v>34878462.287466504</v>
      </c>
      <c r="G273" s="68">
        <f>'[6]GDP EXP KP'!H16</f>
        <v>39939171.190459497</v>
      </c>
      <c r="H273" s="68">
        <f>'[6]GDP EXP KP'!I16</f>
        <v>46901498.7299757</v>
      </c>
      <c r="I273" s="68">
        <f>'[6]GDP EXP KP'!J16</f>
        <v>53612866.583397299</v>
      </c>
      <c r="J273" s="68">
        <f>'[6]GDP EXP KP'!K16</f>
        <v>57479891.827049203</v>
      </c>
      <c r="K273" s="68">
        <f>'[6]GDP EXP KP'!L16</f>
        <v>60433702.055647999</v>
      </c>
    </row>
    <row r="274" spans="1:11" ht="18" customHeight="1">
      <c r="A274" s="12" t="s">
        <v>91</v>
      </c>
      <c r="B274" s="68">
        <v>769673.95054049499</v>
      </c>
      <c r="C274" s="68">
        <v>775566.10035185004</v>
      </c>
      <c r="D274" s="68">
        <v>820886.45389142795</v>
      </c>
      <c r="E274" s="68">
        <v>903043.11416268698</v>
      </c>
      <c r="F274" s="68">
        <v>902490.12854342104</v>
      </c>
      <c r="G274" s="68">
        <f>'[6]GDP EXP KP'!H17</f>
        <v>858566.05549917999</v>
      </c>
      <c r="H274" s="68">
        <f>'[6]GDP EXP KP'!I17</f>
        <v>776123.00371501094</v>
      </c>
      <c r="I274" s="68">
        <f>'[6]GDP EXP KP'!J17</f>
        <v>925034.45253631298</v>
      </c>
      <c r="J274" s="68">
        <f>'[6]GDP EXP KP'!K17</f>
        <v>1096591.43273495</v>
      </c>
      <c r="K274" s="68">
        <f>'[6]GDP EXP KP'!L17</f>
        <v>1161299.4740831701</v>
      </c>
    </row>
    <row r="275" spans="1:11" ht="18" customHeight="1">
      <c r="A275" s="70" t="s">
        <v>92</v>
      </c>
      <c r="B275" s="68">
        <v>356435.43195263902</v>
      </c>
      <c r="C275" s="68">
        <v>2053215.86448638</v>
      </c>
      <c r="D275" s="68">
        <v>2901191.3180462099</v>
      </c>
      <c r="E275" s="68">
        <v>-65635.900636090097</v>
      </c>
      <c r="F275" s="68">
        <v>-1985783.2518861101</v>
      </c>
      <c r="G275" s="68">
        <f>'[6]GDP EXP KP'!H18</f>
        <v>-3709533.5773421298</v>
      </c>
      <c r="H275" s="68">
        <f>'[6]GDP EXP KP'!I18</f>
        <v>-2441379.3453093702</v>
      </c>
      <c r="I275" s="68">
        <f>'[6]GDP EXP KP'!J18</f>
        <v>-5594385.3739385903</v>
      </c>
      <c r="J275" s="68">
        <f>'[6]GDP EXP KP'!K18</f>
        <v>-6631707.4650331195</v>
      </c>
      <c r="K275" s="68">
        <f>'[6]GDP EXP KP'!L18</f>
        <v>-5748187.2522081304</v>
      </c>
    </row>
    <row r="276" spans="1:11" ht="18" customHeight="1">
      <c r="A276" s="67" t="s">
        <v>93</v>
      </c>
      <c r="B276" s="55">
        <f t="shared" ref="B276:K276" si="253">B277+B278</f>
        <v>15183222.237104218</v>
      </c>
      <c r="C276" s="55">
        <f t="shared" si="253"/>
        <v>14674503.355196981</v>
      </c>
      <c r="D276" s="55">
        <f t="shared" si="253"/>
        <v>15923654.179009451</v>
      </c>
      <c r="E276" s="55">
        <f t="shared" si="253"/>
        <v>16138366.765428551</v>
      </c>
      <c r="F276" s="55">
        <f t="shared" si="253"/>
        <v>16137712.52643458</v>
      </c>
      <c r="G276" s="55">
        <f t="shared" si="253"/>
        <v>16149030.63816944</v>
      </c>
      <c r="H276" s="55">
        <f t="shared" si="253"/>
        <v>15033192.275407581</v>
      </c>
      <c r="I276" s="55">
        <f t="shared" si="253"/>
        <v>17845606.860862371</v>
      </c>
      <c r="J276" s="55">
        <f t="shared" si="253"/>
        <v>14757522.667583991</v>
      </c>
      <c r="K276" s="55">
        <f t="shared" si="253"/>
        <v>17171289.760577053</v>
      </c>
    </row>
    <row r="277" spans="1:11" ht="18" customHeight="1">
      <c r="A277" s="70" t="s">
        <v>94</v>
      </c>
      <c r="B277" s="68">
        <v>9657331.5812319592</v>
      </c>
      <c r="C277" s="68">
        <v>8406652.3701963108</v>
      </c>
      <c r="D277" s="68">
        <v>8815464.9788196106</v>
      </c>
      <c r="E277" s="68">
        <v>8708689.8074675705</v>
      </c>
      <c r="F277" s="68">
        <v>8060826.2586242696</v>
      </c>
      <c r="G277" s="68">
        <f>'[6]GDP EXP KP'!H20</f>
        <v>8796689.3437447194</v>
      </c>
      <c r="H277" s="68">
        <f>'[6]GDP EXP KP'!I20</f>
        <v>7345262.3872721903</v>
      </c>
      <c r="I277" s="68">
        <f>'[6]GDP EXP KP'!J20</f>
        <v>9798078.6127519701</v>
      </c>
      <c r="J277" s="68">
        <f>'[6]GDP EXP KP'!K20</f>
        <v>10235338.530539</v>
      </c>
      <c r="K277" s="68">
        <f>'[6]GDP EXP KP'!L20</f>
        <v>10955887.897047101</v>
      </c>
    </row>
    <row r="278" spans="1:11" ht="18" customHeight="1">
      <c r="A278" s="70" t="s">
        <v>95</v>
      </c>
      <c r="B278" s="68">
        <v>5525890.6558722602</v>
      </c>
      <c r="C278" s="68">
        <v>6267850.98500067</v>
      </c>
      <c r="D278" s="68">
        <v>7108189.20018984</v>
      </c>
      <c r="E278" s="68">
        <v>7429676.95796098</v>
      </c>
      <c r="F278" s="68">
        <v>8076886.2678103102</v>
      </c>
      <c r="G278" s="68">
        <f>'[6]GDP EXP KP'!H21</f>
        <v>7352341.2944247201</v>
      </c>
      <c r="H278" s="68">
        <f>'[6]GDP EXP KP'!I21</f>
        <v>7687929.8881353904</v>
      </c>
      <c r="I278" s="68">
        <f>'[6]GDP EXP KP'!J21</f>
        <v>8047528.2481103996</v>
      </c>
      <c r="J278" s="68">
        <f>'[6]GDP EXP KP'!K21</f>
        <v>4522184.1370449904</v>
      </c>
      <c r="K278" s="68">
        <f>'[6]GDP EXP KP'!L21</f>
        <v>6215401.8635299504</v>
      </c>
    </row>
    <row r="279" spans="1:11" ht="18" customHeight="1">
      <c r="A279" s="67" t="s">
        <v>96</v>
      </c>
      <c r="B279" s="55">
        <f t="shared" ref="B279:K279" si="254">B280+B281</f>
        <v>20548433.852809399</v>
      </c>
      <c r="C279" s="55">
        <f t="shared" si="254"/>
        <v>22796324.79400875</v>
      </c>
      <c r="D279" s="55">
        <f t="shared" si="254"/>
        <v>23545813.143577799</v>
      </c>
      <c r="E279" s="55">
        <f t="shared" si="254"/>
        <v>22316225.576302178</v>
      </c>
      <c r="F279" s="55">
        <f t="shared" si="254"/>
        <v>20331252.118733469</v>
      </c>
      <c r="G279" s="55">
        <f t="shared" si="254"/>
        <v>17857217.389876749</v>
      </c>
      <c r="H279" s="55">
        <f t="shared" si="254"/>
        <v>20837832.636705428</v>
      </c>
      <c r="I279" s="55">
        <f t="shared" si="254"/>
        <v>21711025.902411781</v>
      </c>
      <c r="J279" s="55">
        <f t="shared" si="254"/>
        <v>19845116.970038179</v>
      </c>
      <c r="K279" s="55">
        <f t="shared" si="254"/>
        <v>24412181.56823862</v>
      </c>
    </row>
    <row r="280" spans="1:11" ht="18" customHeight="1">
      <c r="A280" s="70" t="s">
        <v>97</v>
      </c>
      <c r="B280" s="68">
        <v>15864267.043108501</v>
      </c>
      <c r="C280" s="68">
        <v>17946005.459364802</v>
      </c>
      <c r="D280" s="68">
        <v>18354816.016105399</v>
      </c>
      <c r="E280" s="68">
        <v>16955418.6752312</v>
      </c>
      <c r="F280" s="68">
        <v>15631116.065943399</v>
      </c>
      <c r="G280" s="68">
        <f>'[6]GDP EXP KP'!H23</f>
        <v>14322028.5272063</v>
      </c>
      <c r="H280" s="68">
        <f>'[6]GDP EXP KP'!I23</f>
        <v>17365754.608271699</v>
      </c>
      <c r="I280" s="68">
        <f>'[6]GDP EXP KP'!J23</f>
        <v>18557639.0867282</v>
      </c>
      <c r="J280" s="68">
        <f>'[6]GDP EXP KP'!K23</f>
        <v>17426972.1596867</v>
      </c>
      <c r="K280" s="68">
        <f>'[6]GDP EXP KP'!L23</f>
        <v>21501013.143131498</v>
      </c>
    </row>
    <row r="281" spans="1:11" ht="18" customHeight="1">
      <c r="A281" s="70" t="s">
        <v>98</v>
      </c>
      <c r="B281" s="68">
        <v>4684166.8097008998</v>
      </c>
      <c r="C281" s="68">
        <v>4850319.3346439498</v>
      </c>
      <c r="D281" s="68">
        <v>5190997.1274723997</v>
      </c>
      <c r="E281" s="68">
        <v>5360806.9010709804</v>
      </c>
      <c r="F281" s="68">
        <v>4700136.05279007</v>
      </c>
      <c r="G281" s="68">
        <f>'[6]GDP EXP KP'!H24</f>
        <v>3535188.86267045</v>
      </c>
      <c r="H281" s="68">
        <f>'[6]GDP EXP KP'!I24</f>
        <v>3472078.0284337299</v>
      </c>
      <c r="I281" s="68">
        <f>'[6]GDP EXP KP'!J24</f>
        <v>3153386.81568358</v>
      </c>
      <c r="J281" s="68">
        <f>'[6]GDP EXP KP'!K24</f>
        <v>2418144.8103514798</v>
      </c>
      <c r="K281" s="68">
        <f>'[6]GDP EXP KP'!L24</f>
        <v>2911168.4251071201</v>
      </c>
    </row>
    <row r="282" spans="1:11" ht="18" customHeight="1">
      <c r="A282" s="143" t="s">
        <v>99</v>
      </c>
      <c r="B282" s="145">
        <v>613191.07020567404</v>
      </c>
      <c r="C282" s="145">
        <v>488888.62446287298</v>
      </c>
      <c r="D282" s="145">
        <v>-558115.33213752497</v>
      </c>
      <c r="E282" s="145">
        <v>3.1596973538398701E-2</v>
      </c>
      <c r="F282" s="145">
        <v>631980.72765386105</v>
      </c>
      <c r="G282" s="145">
        <f>'[6]GDP EXP KP'!H25</f>
        <v>-972611.91867966903</v>
      </c>
      <c r="H282" s="145">
        <f>'[6]GDP EXP KP'!I25</f>
        <v>-1770437.5728811901</v>
      </c>
      <c r="I282" s="145">
        <f>'[6]GDP EXP KP'!J25</f>
        <v>-1575734.9058797201</v>
      </c>
      <c r="J282" s="145">
        <f>'[6]GDP EXP KP'!K25</f>
        <v>-1250084.49326009</v>
      </c>
      <c r="K282" s="145">
        <f>'[6]GDP EXP KP'!L25</f>
        <v>-2746334.4056567498</v>
      </c>
    </row>
    <row r="283" spans="1:11" ht="18" customHeight="1">
      <c r="C283" s="72"/>
      <c r="D283" s="72"/>
      <c r="E283" s="72"/>
      <c r="F283" s="72"/>
      <c r="G283" s="72"/>
      <c r="H283" s="72"/>
      <c r="I283" s="72"/>
    </row>
    <row r="284" spans="1:11" ht="18" customHeight="1">
      <c r="A284" s="108" t="s">
        <v>101</v>
      </c>
      <c r="B284" s="108"/>
      <c r="C284" s="108"/>
      <c r="D284" s="108"/>
      <c r="E284" s="108"/>
      <c r="F284" s="108"/>
      <c r="G284" s="108"/>
      <c r="H284" s="108"/>
      <c r="I284" s="2"/>
      <c r="J284" s="2"/>
      <c r="K284" s="6" t="s">
        <v>273</v>
      </c>
    </row>
    <row r="285" spans="1:11" ht="18" customHeight="1">
      <c r="A285" s="73" t="s">
        <v>102</v>
      </c>
      <c r="B285" s="63" t="s">
        <v>37</v>
      </c>
      <c r="C285" s="63" t="s">
        <v>38</v>
      </c>
      <c r="D285" s="63" t="s">
        <v>39</v>
      </c>
      <c r="E285" s="63" t="s">
        <v>40</v>
      </c>
      <c r="F285" s="63" t="s">
        <v>41</v>
      </c>
      <c r="G285" s="63" t="s">
        <v>42</v>
      </c>
      <c r="H285" s="63" t="s">
        <v>43</v>
      </c>
      <c r="I285" s="63" t="s">
        <v>44</v>
      </c>
      <c r="J285" s="63" t="s">
        <v>45</v>
      </c>
      <c r="K285" s="63" t="s">
        <v>46</v>
      </c>
    </row>
    <row r="286" spans="1:11" ht="18" customHeight="1">
      <c r="A286" s="74" t="s">
        <v>103</v>
      </c>
      <c r="B286" s="74">
        <f t="shared" ref="B286:J286" si="255">100*B248/B267</f>
        <v>79.916364702844731</v>
      </c>
      <c r="C286" s="74">
        <f t="shared" si="255"/>
        <v>87.641227223878815</v>
      </c>
      <c r="D286" s="74">
        <f t="shared" si="255"/>
        <v>92.944262818667468</v>
      </c>
      <c r="E286" s="74">
        <f t="shared" si="255"/>
        <v>100.00000001247628</v>
      </c>
      <c r="F286" s="74">
        <f t="shared" si="255"/>
        <v>107.4720338267315</v>
      </c>
      <c r="G286" s="74">
        <f t="shared" si="255"/>
        <v>110.298495897439</v>
      </c>
      <c r="H286" s="74">
        <f t="shared" si="255"/>
        <v>112.07435456226841</v>
      </c>
      <c r="I286" s="74">
        <f t="shared" si="255"/>
        <v>113.34866412204371</v>
      </c>
      <c r="J286" s="74">
        <f t="shared" si="255"/>
        <v>117.06510493952973</v>
      </c>
      <c r="K286" s="74">
        <f t="shared" ref="K286" si="256">100*K248/K267</f>
        <v>119.19153286076751</v>
      </c>
    </row>
    <row r="287" spans="1:11" ht="18" customHeight="1">
      <c r="A287" s="67" t="s">
        <v>85</v>
      </c>
      <c r="B287" s="74">
        <f t="shared" ref="B287:J287" si="257">100*B249/B268</f>
        <v>82.35287550391908</v>
      </c>
      <c r="C287" s="74">
        <f t="shared" si="257"/>
        <v>90.772235038290106</v>
      </c>
      <c r="D287" s="74">
        <f t="shared" si="257"/>
        <v>95.4746516888912</v>
      </c>
      <c r="E287" s="74">
        <f t="shared" si="257"/>
        <v>100</v>
      </c>
      <c r="F287" s="74">
        <f t="shared" si="257"/>
        <v>105.90260639312626</v>
      </c>
      <c r="G287" s="74">
        <f t="shared" si="257"/>
        <v>110.86389815713575</v>
      </c>
      <c r="H287" s="74">
        <f t="shared" si="257"/>
        <v>113.33420785807407</v>
      </c>
      <c r="I287" s="74">
        <f t="shared" si="257"/>
        <v>116.49407672256281</v>
      </c>
      <c r="J287" s="74">
        <f t="shared" si="257"/>
        <v>120.46351871419262</v>
      </c>
      <c r="K287" s="74">
        <f t="shared" ref="K287" si="258">100*K249/K268</f>
        <v>120.27190420253372</v>
      </c>
    </row>
    <row r="288" spans="1:11" ht="18" customHeight="1">
      <c r="A288" s="65" t="s">
        <v>86</v>
      </c>
      <c r="B288" s="75">
        <f t="shared" ref="B288:J288" si="259">100*B250/B269</f>
        <v>83.626208779128859</v>
      </c>
      <c r="C288" s="75">
        <f t="shared" si="259"/>
        <v>90.963351208466676</v>
      </c>
      <c r="D288" s="75">
        <f t="shared" si="259"/>
        <v>95.352721669575232</v>
      </c>
      <c r="E288" s="75">
        <f t="shared" si="259"/>
        <v>100</v>
      </c>
      <c r="F288" s="75">
        <f t="shared" si="259"/>
        <v>101.62844376379449</v>
      </c>
      <c r="G288" s="75">
        <f t="shared" si="259"/>
        <v>103.33202109224565</v>
      </c>
      <c r="H288" s="75">
        <f t="shared" si="259"/>
        <v>105.04521833358224</v>
      </c>
      <c r="I288" s="75">
        <f t="shared" si="259"/>
        <v>106.48454095054512</v>
      </c>
      <c r="J288" s="75">
        <f t="shared" si="259"/>
        <v>106.43659220617563</v>
      </c>
      <c r="K288" s="75">
        <f t="shared" ref="K288" si="260">100*K250/K269</f>
        <v>109.79471408825502</v>
      </c>
    </row>
    <row r="289" spans="1:11" ht="18" customHeight="1">
      <c r="A289" s="65" t="s">
        <v>87</v>
      </c>
      <c r="B289" s="75">
        <f t="shared" ref="B289:J289" si="261">100*B251/B270</f>
        <v>82.140188236288992</v>
      </c>
      <c r="C289" s="75">
        <f t="shared" si="261"/>
        <v>90.741232533419549</v>
      </c>
      <c r="D289" s="75">
        <f t="shared" si="261"/>
        <v>95.493084449700802</v>
      </c>
      <c r="E289" s="75">
        <f t="shared" si="261"/>
        <v>100</v>
      </c>
      <c r="F289" s="75">
        <f t="shared" si="261"/>
        <v>106.59289453474824</v>
      </c>
      <c r="G289" s="75">
        <f t="shared" si="261"/>
        <v>112.04727125009691</v>
      </c>
      <c r="H289" s="75">
        <f t="shared" si="261"/>
        <v>114.58561671044276</v>
      </c>
      <c r="I289" s="75">
        <f t="shared" si="261"/>
        <v>118.01714627974917</v>
      </c>
      <c r="J289" s="75">
        <f t="shared" si="261"/>
        <v>122.52493591948482</v>
      </c>
      <c r="K289" s="75">
        <f t="shared" ref="K289" si="262">100*K251/K270</f>
        <v>121.73104963213393</v>
      </c>
    </row>
    <row r="290" spans="1:11" ht="18" customHeight="1">
      <c r="A290" s="70" t="s">
        <v>88</v>
      </c>
      <c r="B290" s="75">
        <f t="shared" ref="B290:J290" si="263">100*B252/B271</f>
        <v>88.560200820708047</v>
      </c>
      <c r="C290" s="75">
        <f t="shared" si="263"/>
        <v>91.450748204920515</v>
      </c>
      <c r="D290" s="75">
        <f t="shared" si="263"/>
        <v>95.478817861365428</v>
      </c>
      <c r="E290" s="75">
        <f t="shared" si="263"/>
        <v>100</v>
      </c>
      <c r="F290" s="75">
        <f t="shared" si="263"/>
        <v>103.38027366528517</v>
      </c>
      <c r="G290" s="75">
        <f t="shared" si="263"/>
        <v>106.04595944330151</v>
      </c>
      <c r="H290" s="75">
        <f t="shared" si="263"/>
        <v>107.7540717400868</v>
      </c>
      <c r="I290" s="75">
        <f t="shared" si="263"/>
        <v>109.32385888576675</v>
      </c>
      <c r="J290" s="75">
        <f t="shared" si="263"/>
        <v>108.5898600543135</v>
      </c>
      <c r="K290" s="75">
        <f t="shared" ref="K290" si="264">100*K252/K271</f>
        <v>115.91390548841458</v>
      </c>
    </row>
    <row r="291" spans="1:11" ht="18" customHeight="1">
      <c r="A291" s="66" t="s">
        <v>89</v>
      </c>
      <c r="B291" s="74">
        <f t="shared" ref="B291:J291" si="265">100*B253/B272</f>
        <v>92.699974396071369</v>
      </c>
      <c r="C291" s="74">
        <f t="shared" si="265"/>
        <v>94.228930441108957</v>
      </c>
      <c r="D291" s="74">
        <f t="shared" si="265"/>
        <v>97.797893786580545</v>
      </c>
      <c r="E291" s="74">
        <f t="shared" si="265"/>
        <v>100.00000000000011</v>
      </c>
      <c r="F291" s="74">
        <f t="shared" si="265"/>
        <v>103.16665768477401</v>
      </c>
      <c r="G291" s="74">
        <f t="shared" si="265"/>
        <v>105.72172471891996</v>
      </c>
      <c r="H291" s="74">
        <f t="shared" si="265"/>
        <v>110.6246694595044</v>
      </c>
      <c r="I291" s="74">
        <f t="shared" si="265"/>
        <v>113.1461757054323</v>
      </c>
      <c r="J291" s="74">
        <f t="shared" si="265"/>
        <v>114.56790251857196</v>
      </c>
      <c r="K291" s="74">
        <f t="shared" ref="K291" si="266">100*K253/K272</f>
        <v>116.6065098189608</v>
      </c>
    </row>
    <row r="292" spans="1:11" ht="18" customHeight="1">
      <c r="A292" s="70" t="s">
        <v>90</v>
      </c>
      <c r="B292" s="75">
        <f t="shared" ref="B292:J292" si="267">100*B254/B273</f>
        <v>92.129428681762874</v>
      </c>
      <c r="C292" s="75">
        <f t="shared" si="267"/>
        <v>94.618026646517038</v>
      </c>
      <c r="D292" s="75">
        <f t="shared" si="267"/>
        <v>97.571744612807422</v>
      </c>
      <c r="E292" s="75">
        <f t="shared" si="267"/>
        <v>100</v>
      </c>
      <c r="F292" s="75">
        <f t="shared" si="267"/>
        <v>101.76144641886626</v>
      </c>
      <c r="G292" s="75">
        <f t="shared" si="267"/>
        <v>104.53029369428832</v>
      </c>
      <c r="H292" s="75">
        <f t="shared" si="267"/>
        <v>107.76118198886581</v>
      </c>
      <c r="I292" s="75">
        <f t="shared" si="267"/>
        <v>110.63748623793344</v>
      </c>
      <c r="J292" s="75">
        <f t="shared" si="267"/>
        <v>111.360430160999</v>
      </c>
      <c r="K292" s="75">
        <f t="shared" ref="K292" si="268">100*K254/K273</f>
        <v>114.2584016597214</v>
      </c>
    </row>
    <row r="293" spans="1:11" ht="18" customHeight="1">
      <c r="A293" s="12" t="s">
        <v>91</v>
      </c>
      <c r="B293" s="75">
        <f t="shared" ref="B293:J293" si="269">100*B255/B274</f>
        <v>104.72234264475365</v>
      </c>
      <c r="C293" s="75">
        <f t="shared" si="269"/>
        <v>98.841422235481843</v>
      </c>
      <c r="D293" s="75">
        <f t="shared" si="269"/>
        <v>92.153721741938767</v>
      </c>
      <c r="E293" s="75">
        <f t="shared" si="269"/>
        <v>99.999999999999986</v>
      </c>
      <c r="F293" s="75">
        <f t="shared" si="269"/>
        <v>122.4839559222532</v>
      </c>
      <c r="G293" s="75">
        <f t="shared" si="269"/>
        <v>117.1930088492709</v>
      </c>
      <c r="H293" s="75">
        <f t="shared" si="269"/>
        <v>156.56070096536024</v>
      </c>
      <c r="I293" s="75">
        <f t="shared" si="269"/>
        <v>137.65291871636794</v>
      </c>
      <c r="J293" s="75">
        <f t="shared" si="269"/>
        <v>167.6367460867927</v>
      </c>
      <c r="K293" s="75">
        <f t="shared" ref="K293" si="270">100*K255/K274</f>
        <v>168.2746697073184</v>
      </c>
    </row>
    <row r="294" spans="1:11" ht="18" customHeight="1">
      <c r="A294" s="70" t="s">
        <v>92</v>
      </c>
      <c r="B294" s="75">
        <f t="shared" ref="B294:J294" si="271">100*B256/B275</f>
        <v>102.43244647243657</v>
      </c>
      <c r="C294" s="75">
        <f t="shared" si="271"/>
        <v>87.523400099033296</v>
      </c>
      <c r="D294" s="75">
        <f t="shared" si="271"/>
        <v>101.58388471676443</v>
      </c>
      <c r="E294" s="75">
        <f t="shared" si="271"/>
        <v>99.999999999949424</v>
      </c>
      <c r="F294" s="75">
        <f t="shared" si="271"/>
        <v>87.264651690695985</v>
      </c>
      <c r="G294" s="75">
        <f t="shared" si="271"/>
        <v>95.54904082206177</v>
      </c>
      <c r="H294" s="75">
        <f t="shared" si="271"/>
        <v>70.217248381776116</v>
      </c>
      <c r="I294" s="75">
        <f t="shared" si="271"/>
        <v>93.156767639879021</v>
      </c>
      <c r="J294" s="75">
        <f t="shared" si="271"/>
        <v>95.542587301527433</v>
      </c>
      <c r="K294" s="75">
        <f t="shared" ref="K294" si="272">100*K256/K275</f>
        <v>102.35807663626426</v>
      </c>
    </row>
    <row r="295" spans="1:11" ht="18" customHeight="1">
      <c r="A295" s="67" t="s">
        <v>93</v>
      </c>
      <c r="B295" s="74">
        <f t="shared" ref="B295:J295" si="273">100*B257/B276</f>
        <v>91.824872415187059</v>
      </c>
      <c r="C295" s="74">
        <f t="shared" si="273"/>
        <v>94.548849603102894</v>
      </c>
      <c r="D295" s="74">
        <f t="shared" si="273"/>
        <v>93.73337912415802</v>
      </c>
      <c r="E295" s="74">
        <f t="shared" si="273"/>
        <v>100.00000027028968</v>
      </c>
      <c r="F295" s="74">
        <f t="shared" si="273"/>
        <v>109.78763271620268</v>
      </c>
      <c r="G295" s="74">
        <f t="shared" si="273"/>
        <v>115.17201482131861</v>
      </c>
      <c r="H295" s="74">
        <f t="shared" si="273"/>
        <v>125.12426409869468</v>
      </c>
      <c r="I295" s="74">
        <f t="shared" si="273"/>
        <v>123.84724990316067</v>
      </c>
      <c r="J295" s="74">
        <f t="shared" si="273"/>
        <v>133.01065744820067</v>
      </c>
      <c r="K295" s="74">
        <f t="shared" ref="K295" si="274">100*K257/K276</f>
        <v>132.11364177275908</v>
      </c>
    </row>
    <row r="296" spans="1:11" ht="18" customHeight="1">
      <c r="A296" s="70" t="s">
        <v>94</v>
      </c>
      <c r="B296" s="75">
        <f t="shared" ref="B296:J296" si="275">100*B258/B277</f>
        <v>95.848061362921442</v>
      </c>
      <c r="C296" s="75">
        <f t="shared" si="275"/>
        <v>99.959615670461801</v>
      </c>
      <c r="D296" s="75">
        <f t="shared" si="275"/>
        <v>95.757703312098172</v>
      </c>
      <c r="E296" s="75">
        <f t="shared" si="275"/>
        <v>100.0000005008829</v>
      </c>
      <c r="F296" s="75">
        <f t="shared" si="275"/>
        <v>113.85156846324561</v>
      </c>
      <c r="G296" s="75">
        <f t="shared" si="275"/>
        <v>114.33620894089037</v>
      </c>
      <c r="H296" s="75">
        <f t="shared" si="275"/>
        <v>132.33138390426635</v>
      </c>
      <c r="I296" s="75">
        <f t="shared" si="275"/>
        <v>125.59043828418609</v>
      </c>
      <c r="J296" s="75">
        <f t="shared" si="275"/>
        <v>142.8399323615825</v>
      </c>
      <c r="K296" s="75">
        <f t="shared" ref="K296" si="276">100*K258/K277</f>
        <v>141.68107874405689</v>
      </c>
    </row>
    <row r="297" spans="1:11" ht="18" customHeight="1">
      <c r="A297" s="70" t="s">
        <v>95</v>
      </c>
      <c r="B297" s="75">
        <f t="shared" ref="B297:J297" si="277">100*B259/B278</f>
        <v>84.793739860848504</v>
      </c>
      <c r="C297" s="75">
        <f t="shared" si="277"/>
        <v>87.291748326510287</v>
      </c>
      <c r="D297" s="75">
        <f t="shared" si="277"/>
        <v>91.222843953810099</v>
      </c>
      <c r="E297" s="75">
        <f t="shared" si="277"/>
        <v>100</v>
      </c>
      <c r="F297" s="75">
        <f t="shared" si="277"/>
        <v>105.73177766303917</v>
      </c>
      <c r="G297" s="75">
        <f t="shared" si="277"/>
        <v>116.17201256181762</v>
      </c>
      <c r="H297" s="75">
        <f t="shared" si="277"/>
        <v>118.23838105882355</v>
      </c>
      <c r="I297" s="75">
        <f t="shared" si="277"/>
        <v>121.72487191733218</v>
      </c>
      <c r="J297" s="75">
        <f t="shared" si="277"/>
        <v>110.76345273487426</v>
      </c>
      <c r="K297" s="75">
        <f t="shared" ref="K297" si="278">100*K259/K278</f>
        <v>115.24912211319338</v>
      </c>
    </row>
    <row r="298" spans="1:11" ht="18" customHeight="1">
      <c r="A298" s="67" t="s">
        <v>96</v>
      </c>
      <c r="B298" s="74">
        <f t="shared" ref="B298:J298" si="279">100*B260/B279</f>
        <v>97.041087737962513</v>
      </c>
      <c r="C298" s="74">
        <f t="shared" si="279"/>
        <v>94.8165435799215</v>
      </c>
      <c r="D298" s="74">
        <f t="shared" si="279"/>
        <v>95.727556840172937</v>
      </c>
      <c r="E298" s="74">
        <f t="shared" si="279"/>
        <v>100.00000000112969</v>
      </c>
      <c r="F298" s="74">
        <f t="shared" si="279"/>
        <v>101.64269232097385</v>
      </c>
      <c r="G298" s="74">
        <f t="shared" si="279"/>
        <v>116.02834609977532</v>
      </c>
      <c r="H298" s="74">
        <f t="shared" si="279"/>
        <v>113.51092109608599</v>
      </c>
      <c r="I298" s="74">
        <f t="shared" si="279"/>
        <v>109.65026758903325</v>
      </c>
      <c r="J298" s="74">
        <f t="shared" si="279"/>
        <v>105.782882861503</v>
      </c>
      <c r="K298" s="74">
        <f t="shared" ref="K298" si="280">100*K260/K279</f>
        <v>109.27311623155438</v>
      </c>
    </row>
    <row r="299" spans="1:11" ht="18" customHeight="1">
      <c r="A299" s="70" t="s">
        <v>97</v>
      </c>
      <c r="B299" s="75">
        <f t="shared" ref="B299:J299" si="281">100*B261/B280</f>
        <v>102.28856910253042</v>
      </c>
      <c r="C299" s="75">
        <f t="shared" si="281"/>
        <v>98.229763430730358</v>
      </c>
      <c r="D299" s="75">
        <f t="shared" si="281"/>
        <v>98.36115121044277</v>
      </c>
      <c r="E299" s="75">
        <f t="shared" si="281"/>
        <v>100.00000000148684</v>
      </c>
      <c r="F299" s="75">
        <f t="shared" si="281"/>
        <v>99.818170872356163</v>
      </c>
      <c r="G299" s="75">
        <f t="shared" si="281"/>
        <v>113.51524678047039</v>
      </c>
      <c r="H299" s="75">
        <f t="shared" si="281"/>
        <v>111.10841422581515</v>
      </c>
      <c r="I299" s="75">
        <f t="shared" si="281"/>
        <v>106.22931563739776</v>
      </c>
      <c r="J299" s="75">
        <f t="shared" si="281"/>
        <v>103.10069306961132</v>
      </c>
      <c r="K299" s="75">
        <f t="shared" ref="K299" si="282">100*K261/K280</f>
        <v>106.8956473775071</v>
      </c>
    </row>
    <row r="300" spans="1:11" ht="18" customHeight="1">
      <c r="A300" s="70" t="s">
        <v>98</v>
      </c>
      <c r="B300" s="75">
        <f t="shared" ref="B300:J300" si="283">100*B262/B281</f>
        <v>79.26899527130746</v>
      </c>
      <c r="C300" s="75">
        <f t="shared" si="283"/>
        <v>82.187754040412884</v>
      </c>
      <c r="D300" s="75">
        <f t="shared" si="283"/>
        <v>86.41544609529744</v>
      </c>
      <c r="E300" s="75">
        <f t="shared" si="283"/>
        <v>100</v>
      </c>
      <c r="F300" s="75">
        <f t="shared" si="283"/>
        <v>107.71045423420973</v>
      </c>
      <c r="G300" s="75">
        <f t="shared" si="283"/>
        <v>126.20960700010511</v>
      </c>
      <c r="H300" s="75">
        <f t="shared" si="283"/>
        <v>125.52716739358949</v>
      </c>
      <c r="I300" s="75">
        <f t="shared" si="283"/>
        <v>129.78252390968004</v>
      </c>
      <c r="J300" s="75">
        <f t="shared" si="283"/>
        <v>125.11276196146393</v>
      </c>
      <c r="K300" s="75">
        <f t="shared" ref="K300" si="284">100*K262/K281</f>
        <v>126.83238509329178</v>
      </c>
    </row>
    <row r="301" spans="1:11" ht="18" customHeight="1">
      <c r="A301" s="143" t="s">
        <v>99</v>
      </c>
      <c r="B301" s="144">
        <f t="shared" ref="B301:J301" si="285">100*B263/B282</f>
        <v>-365.09484660626981</v>
      </c>
      <c r="C301" s="144">
        <f t="shared" si="285"/>
        <v>-572.4634496878233</v>
      </c>
      <c r="D301" s="144">
        <f t="shared" si="285"/>
        <v>570.45125361356793</v>
      </c>
      <c r="E301" s="144">
        <f t="shared" si="285"/>
        <v>0</v>
      </c>
      <c r="F301" s="144">
        <f t="shared" si="285"/>
        <v>266.35033142990272</v>
      </c>
      <c r="G301" s="144">
        <f t="shared" si="285"/>
        <v>-45.925253193733155</v>
      </c>
      <c r="H301" s="144">
        <f t="shared" si="285"/>
        <v>224.07050920726411</v>
      </c>
      <c r="I301" s="144">
        <f t="shared" si="285"/>
        <v>435.99862862523202</v>
      </c>
      <c r="J301" s="144">
        <f t="shared" si="285"/>
        <v>607.70654191437166</v>
      </c>
      <c r="K301" s="144">
        <f t="shared" ref="K301" si="286">100*K263/K282</f>
        <v>270.85490577878335</v>
      </c>
    </row>
    <row r="302" spans="1:11" ht="18" customHeight="1">
      <c r="A302" s="71"/>
      <c r="B302" s="75"/>
      <c r="C302" s="75"/>
      <c r="D302" s="75"/>
      <c r="E302" s="75"/>
      <c r="F302" s="75"/>
      <c r="G302" s="75"/>
      <c r="H302" s="75"/>
      <c r="I302" s="74"/>
      <c r="J302" s="75"/>
      <c r="K302" s="75"/>
    </row>
    <row r="303" spans="1:11" ht="18" customHeight="1">
      <c r="A303" s="107" t="s">
        <v>104</v>
      </c>
      <c r="B303" s="107"/>
      <c r="C303" s="107"/>
      <c r="D303" s="107"/>
      <c r="E303" s="107"/>
      <c r="F303" s="107"/>
      <c r="G303" s="107"/>
      <c r="H303" s="107"/>
      <c r="I303" s="107"/>
      <c r="J303" s="77"/>
      <c r="K303" s="6" t="s">
        <v>35</v>
      </c>
    </row>
    <row r="304" spans="1:11" ht="18" customHeight="1">
      <c r="A304" s="120" t="s">
        <v>1</v>
      </c>
      <c r="B304" s="140">
        <v>2012</v>
      </c>
      <c r="C304" s="140">
        <v>2013</v>
      </c>
      <c r="D304" s="140">
        <v>2014</v>
      </c>
      <c r="E304" s="140">
        <v>2015</v>
      </c>
      <c r="F304" s="140">
        <v>2016</v>
      </c>
      <c r="G304" s="140">
        <v>2017</v>
      </c>
      <c r="H304" s="140">
        <v>2018</v>
      </c>
      <c r="I304" s="140">
        <v>2019</v>
      </c>
      <c r="J304" s="140">
        <v>2020</v>
      </c>
      <c r="K304" s="140">
        <v>2021</v>
      </c>
    </row>
    <row r="305" spans="1:11" ht="18" customHeight="1">
      <c r="A305" s="3" t="s">
        <v>105</v>
      </c>
      <c r="B305" s="78">
        <v>8814805</v>
      </c>
      <c r="C305" s="78">
        <v>11125472</v>
      </c>
      <c r="D305" s="78">
        <v>13772965</v>
      </c>
      <c r="E305" s="78">
        <v>19039721</v>
      </c>
      <c r="F305" s="78">
        <v>23610426</v>
      </c>
      <c r="G305" s="78">
        <v>28332511.199999999</v>
      </c>
      <c r="H305" s="78">
        <v>33432363.215999998</v>
      </c>
      <c r="I305" s="78">
        <v>36604639.637714297</v>
      </c>
      <c r="J305" s="78">
        <v>40822647.282285698</v>
      </c>
      <c r="K305" s="78">
        <v>45606763.823390499</v>
      </c>
    </row>
    <row r="306" spans="1:11" ht="18" customHeight="1">
      <c r="A306" s="3" t="s">
        <v>106</v>
      </c>
      <c r="B306" s="52">
        <f t="shared" ref="B306:K306" si="287">B307-B305</f>
        <v>41420839.095134124</v>
      </c>
      <c r="C306" s="52">
        <f t="shared" si="287"/>
        <v>47292656.631286062</v>
      </c>
      <c r="D306" s="52">
        <f t="shared" si="287"/>
        <v>52928591.013683237</v>
      </c>
      <c r="E306" s="52">
        <f t="shared" si="287"/>
        <v>55687569.14641273</v>
      </c>
      <c r="F306" s="52">
        <f t="shared" si="287"/>
        <v>62140874.313352078</v>
      </c>
      <c r="G306" s="52">
        <f t="shared" si="287"/>
        <v>63544851.957109109</v>
      </c>
      <c r="H306" s="52">
        <f t="shared" si="287"/>
        <v>66180957.989225902</v>
      </c>
      <c r="I306" s="52">
        <f t="shared" si="287"/>
        <v>70037112.840005696</v>
      </c>
      <c r="J306" s="52">
        <f t="shared" si="287"/>
        <v>76127785.606137216</v>
      </c>
      <c r="K306" s="52">
        <f t="shared" si="287"/>
        <v>78984040.791256398</v>
      </c>
    </row>
    <row r="307" spans="1:11" ht="18" customHeight="1">
      <c r="A307" s="3" t="s">
        <v>107</v>
      </c>
      <c r="B307" s="52">
        <f t="shared" ref="B307:J307" si="288">B71-B324</f>
        <v>50235644.095134124</v>
      </c>
      <c r="C307" s="52">
        <f t="shared" si="288"/>
        <v>58418128.631286062</v>
      </c>
      <c r="D307" s="52">
        <f t="shared" si="288"/>
        <v>66701556.013683237</v>
      </c>
      <c r="E307" s="52">
        <f t="shared" si="288"/>
        <v>74727290.14641273</v>
      </c>
      <c r="F307" s="52">
        <f t="shared" si="288"/>
        <v>85751300.313352078</v>
      </c>
      <c r="G307" s="52">
        <f t="shared" si="288"/>
        <v>91877363.157109112</v>
      </c>
      <c r="H307" s="52">
        <f t="shared" si="288"/>
        <v>99613321.2052259</v>
      </c>
      <c r="I307" s="52">
        <f t="shared" si="288"/>
        <v>106641752.47771999</v>
      </c>
      <c r="J307" s="52">
        <f t="shared" si="288"/>
        <v>116950432.88842291</v>
      </c>
      <c r="K307" s="52">
        <f t="shared" ref="K307" si="289">K71-K324</f>
        <v>124590804.6146469</v>
      </c>
    </row>
    <row r="308" spans="1:11" ht="18" customHeight="1">
      <c r="A308" s="3" t="s">
        <v>108</v>
      </c>
      <c r="B308" s="52">
        <f t="shared" ref="B308:K308" si="290">B336</f>
        <v>-902226.31594881485</v>
      </c>
      <c r="C308" s="52">
        <f t="shared" si="290"/>
        <v>-1128239.686918583</v>
      </c>
      <c r="D308" s="52">
        <f t="shared" si="290"/>
        <v>-874978.72411138588</v>
      </c>
      <c r="E308" s="52">
        <f t="shared" si="290"/>
        <v>-1437985.4762272211</v>
      </c>
      <c r="F308" s="52">
        <f t="shared" si="290"/>
        <v>-2079316.056412755</v>
      </c>
      <c r="G308" s="52">
        <f t="shared" si="290"/>
        <v>-2084997.500252424</v>
      </c>
      <c r="H308" s="52">
        <f t="shared" si="290"/>
        <v>-1445832.5827677175</v>
      </c>
      <c r="I308" s="52">
        <f t="shared" si="290"/>
        <v>-2319642.8188962</v>
      </c>
      <c r="J308" s="52">
        <f t="shared" si="290"/>
        <v>-2901176.0055975518</v>
      </c>
      <c r="K308" s="52">
        <f t="shared" si="290"/>
        <v>-2812230.2653983259</v>
      </c>
    </row>
    <row r="309" spans="1:11" ht="18" customHeight="1">
      <c r="A309" s="3" t="s">
        <v>109</v>
      </c>
      <c r="B309" s="52">
        <f t="shared" ref="B309:J309" si="291">B307+B308</f>
        <v>49333417.77918531</v>
      </c>
      <c r="C309" s="52">
        <f t="shared" si="291"/>
        <v>57289888.944367476</v>
      </c>
      <c r="D309" s="52">
        <f t="shared" si="291"/>
        <v>65826577.289571851</v>
      </c>
      <c r="E309" s="52">
        <f t="shared" si="291"/>
        <v>73289304.670185506</v>
      </c>
      <c r="F309" s="52">
        <f t="shared" si="291"/>
        <v>83671984.256939322</v>
      </c>
      <c r="G309" s="52">
        <f t="shared" si="291"/>
        <v>89792365.656856686</v>
      </c>
      <c r="H309" s="52">
        <f t="shared" si="291"/>
        <v>98167488.62245819</v>
      </c>
      <c r="I309" s="52">
        <f t="shared" si="291"/>
        <v>104322109.65882379</v>
      </c>
      <c r="J309" s="52">
        <f t="shared" si="291"/>
        <v>114049256.88282536</v>
      </c>
      <c r="K309" s="52">
        <f t="shared" ref="K309" si="292">K307+K308</f>
        <v>121778574.34924857</v>
      </c>
    </row>
    <row r="310" spans="1:11" ht="18" customHeight="1">
      <c r="A310" s="3" t="s">
        <v>110</v>
      </c>
      <c r="B310" s="52">
        <f t="shared" ref="B310:J310" si="293">B72</f>
        <v>4635323</v>
      </c>
      <c r="C310" s="52">
        <f t="shared" si="293"/>
        <v>5470981.2158386698</v>
      </c>
      <c r="D310" s="52">
        <f t="shared" si="293"/>
        <v>6410207.5783498501</v>
      </c>
      <c r="E310" s="52">
        <f t="shared" si="293"/>
        <v>7864579.4142312501</v>
      </c>
      <c r="F310" s="52">
        <f t="shared" si="293"/>
        <v>8938666.7594769597</v>
      </c>
      <c r="G310" s="52">
        <f t="shared" si="293"/>
        <v>9787724.2005499993</v>
      </c>
      <c r="H310" s="52">
        <f t="shared" si="293"/>
        <v>10169738.409435799</v>
      </c>
      <c r="I310" s="11">
        <f t="shared" si="293"/>
        <v>11087599.5952721</v>
      </c>
      <c r="J310" s="11">
        <f t="shared" si="293"/>
        <v>11031006.1804747</v>
      </c>
      <c r="K310" s="11">
        <f t="shared" ref="K310" si="294">K72</f>
        <v>12428863.169341899</v>
      </c>
    </row>
    <row r="311" spans="1:11" ht="18" customHeight="1">
      <c r="A311" s="3" t="s">
        <v>111</v>
      </c>
      <c r="B311" s="52">
        <f t="shared" ref="B311:J311" si="295">B309+B310</f>
        <v>53968740.77918531</v>
      </c>
      <c r="C311" s="52">
        <f t="shared" si="295"/>
        <v>62760870.160206147</v>
      </c>
      <c r="D311" s="52">
        <f t="shared" si="295"/>
        <v>72236784.867921695</v>
      </c>
      <c r="E311" s="52">
        <f t="shared" si="295"/>
        <v>81153884.084416762</v>
      </c>
      <c r="F311" s="52">
        <f t="shared" si="295"/>
        <v>92610651.016416281</v>
      </c>
      <c r="G311" s="52">
        <f t="shared" si="295"/>
        <v>99580089.857406691</v>
      </c>
      <c r="H311" s="52">
        <f t="shared" si="295"/>
        <v>108337227.03189398</v>
      </c>
      <c r="I311" s="52">
        <f t="shared" si="295"/>
        <v>115409709.25409588</v>
      </c>
      <c r="J311" s="52">
        <f t="shared" si="295"/>
        <v>125080263.06330006</v>
      </c>
      <c r="K311" s="52">
        <f t="shared" ref="K311" si="296">K309+K310</f>
        <v>134207437.51859048</v>
      </c>
    </row>
    <row r="312" spans="1:11" ht="18" customHeight="1">
      <c r="A312" s="3" t="s">
        <v>112</v>
      </c>
      <c r="B312" s="52">
        <f t="shared" ref="B312:J312" si="297">B342</f>
        <v>1268118.5707287402</v>
      </c>
      <c r="C312" s="52">
        <f t="shared" si="297"/>
        <v>1239180.7281834716</v>
      </c>
      <c r="D312" s="52">
        <f t="shared" si="297"/>
        <v>788729.13214852731</v>
      </c>
      <c r="E312" s="52">
        <f t="shared" si="297"/>
        <v>952856.07577631599</v>
      </c>
      <c r="F312" s="52">
        <f t="shared" si="297"/>
        <v>833190.50611622201</v>
      </c>
      <c r="G312" s="52">
        <f t="shared" si="297"/>
        <v>896168.18792412546</v>
      </c>
      <c r="H312" s="52">
        <f t="shared" si="297"/>
        <v>1060602.5268853027</v>
      </c>
      <c r="I312" s="52">
        <f t="shared" si="297"/>
        <v>957690.69446130516</v>
      </c>
      <c r="J312" s="52">
        <f t="shared" si="297"/>
        <v>920444.89492529957</v>
      </c>
      <c r="K312" s="52">
        <f t="shared" ref="K312" si="298">K342</f>
        <v>1272326.3581296485</v>
      </c>
    </row>
    <row r="313" spans="1:11" ht="18" customHeight="1">
      <c r="A313" s="7" t="s">
        <v>113</v>
      </c>
      <c r="B313" s="25">
        <f t="shared" ref="B313:K313" si="299">B311+B312</f>
        <v>55236859.349914052</v>
      </c>
      <c r="C313" s="25">
        <f t="shared" si="299"/>
        <v>64000050.888389617</v>
      </c>
      <c r="D313" s="25">
        <f t="shared" si="299"/>
        <v>73025514.000070229</v>
      </c>
      <c r="E313" s="25">
        <f t="shared" si="299"/>
        <v>82106740.160193071</v>
      </c>
      <c r="F313" s="25">
        <f t="shared" si="299"/>
        <v>93443841.522532508</v>
      </c>
      <c r="G313" s="25">
        <f t="shared" si="299"/>
        <v>100476258.04533082</v>
      </c>
      <c r="H313" s="25">
        <f t="shared" si="299"/>
        <v>109397829.55877928</v>
      </c>
      <c r="I313" s="25">
        <f t="shared" si="299"/>
        <v>116367399.94855718</v>
      </c>
      <c r="J313" s="25">
        <f t="shared" si="299"/>
        <v>126000707.95822535</v>
      </c>
      <c r="K313" s="25">
        <f t="shared" si="299"/>
        <v>135479763.87672013</v>
      </c>
    </row>
    <row r="314" spans="1:11" ht="18" customHeight="1">
      <c r="A314" s="3" t="s">
        <v>114</v>
      </c>
      <c r="B314" s="52">
        <f t="shared" ref="B314:K314" si="300">B250</f>
        <v>6497974.9880521698</v>
      </c>
      <c r="C314" s="52">
        <f t="shared" si="300"/>
        <v>7330732.8696200103</v>
      </c>
      <c r="D314" s="52">
        <f t="shared" si="300"/>
        <v>8151129.9410961</v>
      </c>
      <c r="E314" s="52">
        <f t="shared" si="300"/>
        <v>9366334.4342132192</v>
      </c>
      <c r="F314" s="52">
        <f t="shared" si="300"/>
        <v>9824676.5947900098</v>
      </c>
      <c r="G314" s="52">
        <f t="shared" si="300"/>
        <v>10097404.1821464</v>
      </c>
      <c r="H314" s="52">
        <f t="shared" si="300"/>
        <v>10468798.0197802</v>
      </c>
      <c r="I314" s="52">
        <f t="shared" si="300"/>
        <v>10978620.217411499</v>
      </c>
      <c r="J314" s="52">
        <f t="shared" si="300"/>
        <v>11115184.4687839</v>
      </c>
      <c r="K314" s="52">
        <f t="shared" si="300"/>
        <v>11864451.210612001</v>
      </c>
    </row>
    <row r="315" spans="1:11" ht="18" customHeight="1">
      <c r="A315" s="3" t="s">
        <v>115</v>
      </c>
      <c r="B315" s="52">
        <f t="shared" ref="B315:J315" si="301">B251</f>
        <v>42196070.147380903</v>
      </c>
      <c r="C315" s="52">
        <f t="shared" si="301"/>
        <v>48675221.068043798</v>
      </c>
      <c r="D315" s="52">
        <f t="shared" si="301"/>
        <v>53954462.571493</v>
      </c>
      <c r="E315" s="52">
        <f t="shared" si="301"/>
        <v>60047089.418577701</v>
      </c>
      <c r="F315" s="52">
        <f t="shared" si="301"/>
        <v>64699505.478900999</v>
      </c>
      <c r="G315" s="52">
        <f t="shared" si="301"/>
        <v>70842101.898464397</v>
      </c>
      <c r="H315" s="52">
        <f t="shared" si="301"/>
        <v>77046226.784086704</v>
      </c>
      <c r="I315" s="52">
        <f t="shared" si="301"/>
        <v>81548952.595023394</v>
      </c>
      <c r="J315" s="52">
        <f t="shared" si="301"/>
        <v>89175088.471988603</v>
      </c>
      <c r="K315" s="52">
        <f t="shared" ref="K315" si="302">K251</f>
        <v>95602565.415787101</v>
      </c>
    </row>
    <row r="316" spans="1:11" ht="18" customHeight="1">
      <c r="A316" s="3" t="s">
        <v>116</v>
      </c>
      <c r="B316" s="52">
        <f t="shared" ref="B316:J316" si="303">B252</f>
        <v>147204.86476831901</v>
      </c>
      <c r="C316" s="52">
        <f t="shared" si="303"/>
        <v>165545.401669749</v>
      </c>
      <c r="D316" s="52">
        <f t="shared" si="303"/>
        <v>192171.22145457499</v>
      </c>
      <c r="E316" s="52">
        <f t="shared" si="303"/>
        <v>206148.55665193801</v>
      </c>
      <c r="F316" s="52">
        <f t="shared" si="303"/>
        <v>237532.44633101</v>
      </c>
      <c r="G316" s="52">
        <f t="shared" si="303"/>
        <v>268299.32145380398</v>
      </c>
      <c r="H316" s="52">
        <f t="shared" si="303"/>
        <v>296505.93124522897</v>
      </c>
      <c r="I316" s="52">
        <f t="shared" si="303"/>
        <v>311652.71120506001</v>
      </c>
      <c r="J316" s="52">
        <f t="shared" si="303"/>
        <v>324574.190033986</v>
      </c>
      <c r="K316" s="52">
        <f t="shared" ref="K316" si="304">K252</f>
        <v>366637.77807289403</v>
      </c>
    </row>
    <row r="317" spans="1:11" ht="18" customHeight="1">
      <c r="A317" s="3" t="s">
        <v>117</v>
      </c>
      <c r="B317" s="52">
        <f t="shared" ref="B317:J317" si="305">B313-B314-B315-B316</f>
        <v>6395609.3497126624</v>
      </c>
      <c r="C317" s="52">
        <f t="shared" si="305"/>
        <v>7828551.5490560597</v>
      </c>
      <c r="D317" s="52">
        <f t="shared" si="305"/>
        <v>10727750.266026556</v>
      </c>
      <c r="E317" s="52">
        <f t="shared" si="305"/>
        <v>12487167.75075021</v>
      </c>
      <c r="F317" s="52">
        <f t="shared" si="305"/>
        <v>18682127.002510488</v>
      </c>
      <c r="G317" s="52">
        <f t="shared" si="305"/>
        <v>19268452.643266223</v>
      </c>
      <c r="H317" s="52">
        <f t="shared" si="305"/>
        <v>21586298.823667146</v>
      </c>
      <c r="I317" s="52">
        <f t="shared" si="305"/>
        <v>23528174.424917225</v>
      </c>
      <c r="J317" s="52">
        <f t="shared" si="305"/>
        <v>25385860.827418864</v>
      </c>
      <c r="K317" s="52">
        <f t="shared" ref="K317" si="306">K313-K314-K315-K316</f>
        <v>27646109.472248137</v>
      </c>
    </row>
    <row r="318" spans="1:11" ht="18" customHeight="1">
      <c r="A318" s="120" t="s">
        <v>118</v>
      </c>
      <c r="B318" s="133">
        <f t="shared" ref="B318:J318" si="307">B314+B315+B316+B317</f>
        <v>55236859.349914052</v>
      </c>
      <c r="C318" s="133">
        <f t="shared" si="307"/>
        <v>64000050.888389617</v>
      </c>
      <c r="D318" s="133">
        <f t="shared" si="307"/>
        <v>73025514.000070229</v>
      </c>
      <c r="E318" s="133">
        <f t="shared" si="307"/>
        <v>82106740.160193071</v>
      </c>
      <c r="F318" s="133">
        <f t="shared" si="307"/>
        <v>93443841.522532508</v>
      </c>
      <c r="G318" s="133">
        <f t="shared" si="307"/>
        <v>100476258.04533082</v>
      </c>
      <c r="H318" s="133">
        <f t="shared" si="307"/>
        <v>109397829.55877927</v>
      </c>
      <c r="I318" s="133">
        <f t="shared" si="307"/>
        <v>116367399.94855718</v>
      </c>
      <c r="J318" s="133">
        <f t="shared" si="307"/>
        <v>126000707.95822535</v>
      </c>
      <c r="K318" s="133">
        <f t="shared" ref="K318" si="308">K314+K315+K316+K317</f>
        <v>135479763.87672013</v>
      </c>
    </row>
    <row r="319" spans="1:11" ht="18" customHeight="1">
      <c r="B319" s="76"/>
      <c r="C319" s="80"/>
      <c r="D319" s="80"/>
      <c r="E319" s="80"/>
      <c r="F319" s="80"/>
      <c r="G319" s="80"/>
      <c r="H319" s="80"/>
      <c r="I319" s="80"/>
      <c r="J319" s="80"/>
      <c r="K319" s="80"/>
    </row>
    <row r="320" spans="1:11" ht="18" customHeight="1">
      <c r="A320" s="107" t="s">
        <v>119</v>
      </c>
      <c r="B320" s="107"/>
      <c r="C320" s="107"/>
      <c r="D320" s="107"/>
      <c r="E320" s="107"/>
      <c r="F320" s="107"/>
      <c r="G320" s="107"/>
      <c r="H320" s="107"/>
      <c r="I320" s="77"/>
      <c r="J320" s="77"/>
      <c r="K320" s="2"/>
    </row>
    <row r="321" spans="1:11" ht="18" customHeight="1">
      <c r="A321" s="81" t="s">
        <v>271</v>
      </c>
      <c r="B321" s="53"/>
      <c r="C321" s="53"/>
      <c r="D321" s="53"/>
      <c r="E321" s="53"/>
      <c r="F321" s="53"/>
      <c r="G321" s="53"/>
      <c r="H321" s="53"/>
      <c r="I321" s="53"/>
      <c r="J321" s="53"/>
      <c r="K321" s="6" t="s">
        <v>35</v>
      </c>
    </row>
    <row r="322" spans="1:11" s="7" customFormat="1" ht="18" customHeight="1">
      <c r="A322" s="120" t="s">
        <v>1</v>
      </c>
      <c r="B322" s="140">
        <v>2012</v>
      </c>
      <c r="C322" s="140">
        <v>2013</v>
      </c>
      <c r="D322" s="140">
        <v>2014</v>
      </c>
      <c r="E322" s="140">
        <v>2015</v>
      </c>
      <c r="F322" s="140">
        <v>2016</v>
      </c>
      <c r="G322" s="140">
        <v>2017</v>
      </c>
      <c r="H322" s="140">
        <v>2018</v>
      </c>
      <c r="I322" s="140">
        <v>2019</v>
      </c>
      <c r="J322" s="140">
        <v>2020</v>
      </c>
      <c r="K322" s="140">
        <v>2021</v>
      </c>
    </row>
    <row r="323" spans="1:11" ht="18" customHeight="1">
      <c r="A323" s="7" t="s">
        <v>117</v>
      </c>
      <c r="B323" s="52">
        <f t="shared" ref="B323:K323" si="309">B317</f>
        <v>6395609.3497126624</v>
      </c>
      <c r="C323" s="52">
        <f t="shared" si="309"/>
        <v>7828551.5490560597</v>
      </c>
      <c r="D323" s="52">
        <f t="shared" si="309"/>
        <v>10727750.266026556</v>
      </c>
      <c r="E323" s="52">
        <f t="shared" si="309"/>
        <v>12487167.75075021</v>
      </c>
      <c r="F323" s="52">
        <f t="shared" si="309"/>
        <v>18682127.002510488</v>
      </c>
      <c r="G323" s="52">
        <f t="shared" si="309"/>
        <v>19268452.643266223</v>
      </c>
      <c r="H323" s="52">
        <f t="shared" si="309"/>
        <v>21586298.823667146</v>
      </c>
      <c r="I323" s="52">
        <f t="shared" si="309"/>
        <v>23528174.424917225</v>
      </c>
      <c r="J323" s="52">
        <f t="shared" si="309"/>
        <v>25385860.827418864</v>
      </c>
      <c r="K323" s="52">
        <f t="shared" si="309"/>
        <v>27646109.472248137</v>
      </c>
    </row>
    <row r="324" spans="1:11" ht="18" customHeight="1">
      <c r="A324" s="78" t="s">
        <v>120</v>
      </c>
      <c r="B324" s="52">
        <v>7447691.9416697798</v>
      </c>
      <c r="C324" s="52">
        <v>9088089.9770686999</v>
      </c>
      <c r="D324" s="52">
        <v>9491624.1486697104</v>
      </c>
      <c r="E324" s="78">
        <v>11757446.130926199</v>
      </c>
      <c r="F324" s="78">
        <v>13672357.216686901</v>
      </c>
      <c r="G324" s="78">
        <v>17079411.079555102</v>
      </c>
      <c r="H324" s="76">
        <v>19260841.696506102</v>
      </c>
      <c r="I324" s="76">
        <v>21912502.424968999</v>
      </c>
      <c r="J324" s="52">
        <v>23184943.998008098</v>
      </c>
      <c r="K324" s="78">
        <v>24506090.8301001</v>
      </c>
    </row>
    <row r="325" spans="1:11" ht="18" customHeight="1">
      <c r="A325" s="78" t="s">
        <v>121</v>
      </c>
      <c r="B325" s="78">
        <v>1262018.0227857099</v>
      </c>
      <c r="C325" s="78">
        <v>1094312.39527997</v>
      </c>
      <c r="D325" s="78">
        <v>905415.75327215705</v>
      </c>
      <c r="E325" s="78">
        <f>'[7]BOP_COPY OF ULIMALI'!I34</f>
        <v>754665.45893405797</v>
      </c>
      <c r="F325" s="78">
        <f>'[7]BOP_COPY OF ULIMALI'!J34</f>
        <v>971396.037022201</v>
      </c>
      <c r="G325" s="78">
        <v>840573.15851227916</v>
      </c>
      <c r="H325" s="78">
        <v>1049690.6680907567</v>
      </c>
      <c r="I325" s="78">
        <v>1100930.5105211404</v>
      </c>
      <c r="J325" s="78">
        <v>790171.57696043258</v>
      </c>
      <c r="K325" s="78">
        <v>896583.89870730834</v>
      </c>
    </row>
    <row r="326" spans="1:11" ht="18" customHeight="1">
      <c r="A326" s="81" t="s">
        <v>122</v>
      </c>
      <c r="B326" s="25">
        <f t="shared" ref="B326:K326" si="310">B323+B324+B325</f>
        <v>15105319.314168153</v>
      </c>
      <c r="C326" s="25">
        <f t="shared" si="310"/>
        <v>18010953.921404731</v>
      </c>
      <c r="D326" s="25">
        <f t="shared" si="310"/>
        <v>21124790.167968426</v>
      </c>
      <c r="E326" s="25">
        <f t="shared" si="310"/>
        <v>24999279.340610467</v>
      </c>
      <c r="F326" s="25">
        <f t="shared" si="310"/>
        <v>33325880.256219588</v>
      </c>
      <c r="G326" s="25">
        <f t="shared" si="310"/>
        <v>37188436.881333604</v>
      </c>
      <c r="H326" s="25">
        <f t="shared" si="310"/>
        <v>41896831.188264005</v>
      </c>
      <c r="I326" s="25">
        <f t="shared" si="310"/>
        <v>46541607.360407367</v>
      </c>
      <c r="J326" s="25">
        <f t="shared" si="310"/>
        <v>49360976.402387396</v>
      </c>
      <c r="K326" s="25">
        <f t="shared" si="310"/>
        <v>53048784.201055549</v>
      </c>
    </row>
    <row r="327" spans="1:11" ht="18" customHeight="1">
      <c r="A327" s="78" t="s">
        <v>123</v>
      </c>
      <c r="B327" s="52">
        <f t="shared" ref="B327:K327" si="311">B255</f>
        <v>806020.59173242899</v>
      </c>
      <c r="C327" s="52">
        <f t="shared" si="311"/>
        <v>766580.56396403303</v>
      </c>
      <c r="D327" s="52">
        <f t="shared" si="311"/>
        <v>756477.41853637504</v>
      </c>
      <c r="E327" s="52">
        <f t="shared" si="311"/>
        <v>903043.11416268698</v>
      </c>
      <c r="F327" s="52">
        <f t="shared" si="311"/>
        <v>1105405.6112478101</v>
      </c>
      <c r="G327" s="52">
        <f t="shared" si="311"/>
        <v>1006179.39339799</v>
      </c>
      <c r="H327" s="52">
        <f t="shared" si="311"/>
        <v>1215103.61496963</v>
      </c>
      <c r="I327" s="52">
        <f t="shared" si="311"/>
        <v>1273336.9230482101</v>
      </c>
      <c r="J327" s="52">
        <f t="shared" si="311"/>
        <v>1838290.1957034101</v>
      </c>
      <c r="K327" s="52">
        <f t="shared" si="311"/>
        <v>1954172.8543262801</v>
      </c>
    </row>
    <row r="328" spans="1:11" ht="18" customHeight="1">
      <c r="A328" s="78" t="s">
        <v>124</v>
      </c>
      <c r="B328" s="52">
        <f t="shared" ref="B328:K328" si="312">B472</f>
        <v>20543461.185143851</v>
      </c>
      <c r="C328" s="52">
        <f t="shared" si="312"/>
        <v>24780897.39528038</v>
      </c>
      <c r="D328" s="52">
        <f t="shared" si="312"/>
        <v>27399832.171442557</v>
      </c>
      <c r="E328" s="52">
        <f t="shared" si="312"/>
        <v>30070194.70825126</v>
      </c>
      <c r="F328" s="52">
        <f t="shared" si="312"/>
        <v>35492827.712384708</v>
      </c>
      <c r="G328" s="52">
        <f t="shared" si="312"/>
        <v>41748532.944451869</v>
      </c>
      <c r="H328" s="52">
        <f t="shared" si="312"/>
        <v>50541609.401914701</v>
      </c>
      <c r="I328" s="52">
        <f t="shared" si="312"/>
        <v>59315927.887967803</v>
      </c>
      <c r="J328" s="52">
        <f t="shared" si="312"/>
        <v>64009854.794678837</v>
      </c>
      <c r="K328" s="52">
        <f t="shared" si="312"/>
        <v>69050582.032581627</v>
      </c>
    </row>
    <row r="329" spans="1:11" ht="18" customHeight="1">
      <c r="A329" s="78" t="s">
        <v>125</v>
      </c>
      <c r="B329" s="52">
        <f t="shared" ref="B329:K329" si="313">B326-B327-B328</f>
        <v>-6244162.4627081268</v>
      </c>
      <c r="C329" s="52">
        <f t="shared" si="313"/>
        <v>-7536524.0378396809</v>
      </c>
      <c r="D329" s="52">
        <f t="shared" si="313"/>
        <v>-7031519.4220105074</v>
      </c>
      <c r="E329" s="52">
        <f t="shared" si="313"/>
        <v>-5973958.4818034805</v>
      </c>
      <c r="F329" s="52">
        <f t="shared" si="313"/>
        <v>-3272353.0674129315</v>
      </c>
      <c r="G329" s="52">
        <f t="shared" si="313"/>
        <v>-5566275.456516251</v>
      </c>
      <c r="H329" s="82">
        <f t="shared" si="313"/>
        <v>-9859881.8286203295</v>
      </c>
      <c r="I329" s="82">
        <f t="shared" si="313"/>
        <v>-14047657.450608648</v>
      </c>
      <c r="J329" s="82">
        <f t="shared" si="313"/>
        <v>-16487168.587994851</v>
      </c>
      <c r="K329" s="82">
        <f t="shared" si="313"/>
        <v>-17955970.685852356</v>
      </c>
    </row>
    <row r="330" spans="1:11" ht="18" customHeight="1">
      <c r="A330" s="130" t="s">
        <v>126</v>
      </c>
      <c r="B330" s="133">
        <f t="shared" ref="B330:K330" si="314">B327+B328+B329</f>
        <v>15105319.314168151</v>
      </c>
      <c r="C330" s="133">
        <f t="shared" si="314"/>
        <v>18010953.921404731</v>
      </c>
      <c r="D330" s="133">
        <f t="shared" si="314"/>
        <v>21124790.167968426</v>
      </c>
      <c r="E330" s="133">
        <f t="shared" si="314"/>
        <v>24999279.340610467</v>
      </c>
      <c r="F330" s="133">
        <f t="shared" si="314"/>
        <v>33325880.256219584</v>
      </c>
      <c r="G330" s="133">
        <f t="shared" si="314"/>
        <v>37188436.881333604</v>
      </c>
      <c r="H330" s="133">
        <f t="shared" si="314"/>
        <v>41896831.188264005</v>
      </c>
      <c r="I330" s="133">
        <f t="shared" si="314"/>
        <v>46541607.360407367</v>
      </c>
      <c r="J330" s="133">
        <f t="shared" si="314"/>
        <v>49360976.402387396</v>
      </c>
      <c r="K330" s="133">
        <f t="shared" si="314"/>
        <v>53048784.201055549</v>
      </c>
    </row>
    <row r="331" spans="1:11" ht="18" customHeight="1">
      <c r="B331" s="76"/>
      <c r="C331" s="76"/>
      <c r="D331" s="76"/>
      <c r="E331" s="76"/>
      <c r="F331" s="76"/>
      <c r="G331" s="76"/>
      <c r="H331" s="76"/>
      <c r="I331" s="76"/>
      <c r="J331" s="76"/>
      <c r="K331" s="76"/>
    </row>
    <row r="332" spans="1:11" ht="18" customHeight="1">
      <c r="A332" s="107" t="s">
        <v>127</v>
      </c>
      <c r="B332" s="107"/>
      <c r="C332" s="107"/>
      <c r="D332" s="107"/>
      <c r="E332" s="107"/>
      <c r="F332" s="107"/>
      <c r="G332" s="107"/>
      <c r="H332" s="107"/>
      <c r="J332" s="83"/>
    </row>
    <row r="333" spans="1:11" ht="18" customHeight="1">
      <c r="H333" s="79"/>
      <c r="I333" s="79"/>
      <c r="K333" s="6" t="s">
        <v>35</v>
      </c>
    </row>
    <row r="334" spans="1:11" ht="18" customHeight="1">
      <c r="A334" s="120" t="s">
        <v>1</v>
      </c>
      <c r="B334" s="140">
        <v>2012</v>
      </c>
      <c r="C334" s="140">
        <v>2013</v>
      </c>
      <c r="D334" s="140">
        <v>2014</v>
      </c>
      <c r="E334" s="140">
        <v>2015</v>
      </c>
      <c r="F334" s="140">
        <v>2016</v>
      </c>
      <c r="G334" s="140">
        <v>2017</v>
      </c>
      <c r="H334" s="140">
        <v>2018</v>
      </c>
      <c r="I334" s="140">
        <v>2019</v>
      </c>
      <c r="J334" s="140">
        <v>2020</v>
      </c>
      <c r="K334" s="140">
        <v>2021</v>
      </c>
    </row>
    <row r="335" spans="1:11" ht="18" customHeight="1">
      <c r="A335" s="3" t="s">
        <v>128</v>
      </c>
      <c r="B335" s="52">
        <f t="shared" ref="B335:K335" si="315">B71</f>
        <v>57683336.036803901</v>
      </c>
      <c r="C335" s="52">
        <f t="shared" si="315"/>
        <v>67506218.608354762</v>
      </c>
      <c r="D335" s="52">
        <f t="shared" si="315"/>
        <v>76193180.162352949</v>
      </c>
      <c r="E335" s="52">
        <f t="shared" si="315"/>
        <v>86484736.277338922</v>
      </c>
      <c r="F335" s="52">
        <f t="shared" si="315"/>
        <v>99423657.530038983</v>
      </c>
      <c r="G335" s="52">
        <f t="shared" si="315"/>
        <v>108956774.23666421</v>
      </c>
      <c r="H335" s="52">
        <f t="shared" si="315"/>
        <v>118874162.901732</v>
      </c>
      <c r="I335" s="76">
        <f t="shared" si="315"/>
        <v>128554254.902689</v>
      </c>
      <c r="J335" s="76">
        <f t="shared" si="315"/>
        <v>140135376.88643101</v>
      </c>
      <c r="K335" s="76">
        <f t="shared" si="315"/>
        <v>149096895.444747</v>
      </c>
    </row>
    <row r="336" spans="1:11" ht="18" customHeight="1">
      <c r="A336" s="3" t="s">
        <v>129</v>
      </c>
      <c r="B336" s="25">
        <f t="shared" ref="B336:K336" si="316">B337-B338</f>
        <v>-902226.31594881485</v>
      </c>
      <c r="C336" s="25">
        <f t="shared" si="316"/>
        <v>-1128239.686918583</v>
      </c>
      <c r="D336" s="25">
        <f t="shared" si="316"/>
        <v>-874978.72411138588</v>
      </c>
      <c r="E336" s="25">
        <f t="shared" si="316"/>
        <v>-1437985.4762272211</v>
      </c>
      <c r="F336" s="25">
        <f t="shared" si="316"/>
        <v>-2079316.056412755</v>
      </c>
      <c r="G336" s="25">
        <f t="shared" si="316"/>
        <v>-2084997.500252424</v>
      </c>
      <c r="H336" s="25">
        <f t="shared" si="316"/>
        <v>-1445832.5827677175</v>
      </c>
      <c r="I336" s="25">
        <f t="shared" si="316"/>
        <v>-2319642.8188962</v>
      </c>
      <c r="J336" s="25">
        <f t="shared" si="316"/>
        <v>-2901176.0055975518</v>
      </c>
      <c r="K336" s="25">
        <f t="shared" si="316"/>
        <v>-2812230.2653983259</v>
      </c>
    </row>
    <row r="337" spans="1:11" ht="18" customHeight="1">
      <c r="A337" s="3" t="s">
        <v>130</v>
      </c>
      <c r="B337" s="11">
        <v>205977.872491555</v>
      </c>
      <c r="C337" s="11">
        <v>207979.41228513699</v>
      </c>
      <c r="D337" s="11">
        <v>195601.154679764</v>
      </c>
      <c r="E337" s="11">
        <v>218949.49028528901</v>
      </c>
      <c r="F337" s="11">
        <v>214511.81321493501</v>
      </c>
      <c r="G337" s="84">
        <v>279457.58480852592</v>
      </c>
      <c r="H337" s="84">
        <v>353238.53870152228</v>
      </c>
      <c r="I337" s="84">
        <v>486126.64417769999</v>
      </c>
      <c r="J337" s="84">
        <v>254857.03744826833</v>
      </c>
      <c r="K337" s="84">
        <v>235575.0612085241</v>
      </c>
    </row>
    <row r="338" spans="1:11" ht="18" customHeight="1">
      <c r="A338" s="3" t="s">
        <v>131</v>
      </c>
      <c r="B338" s="11">
        <v>1108204.1884403699</v>
      </c>
      <c r="C338" s="11">
        <v>1336219.09920372</v>
      </c>
      <c r="D338" s="11">
        <v>1070579.8787911499</v>
      </c>
      <c r="E338" s="11">
        <v>1656934.9665125101</v>
      </c>
      <c r="F338" s="11">
        <v>2293827.8696276899</v>
      </c>
      <c r="G338" s="84">
        <v>2364455.0850609499</v>
      </c>
      <c r="H338" s="84">
        <v>1799071.1214692399</v>
      </c>
      <c r="I338" s="84">
        <v>2805769.4630739</v>
      </c>
      <c r="J338" s="84">
        <v>3156033.0430458202</v>
      </c>
      <c r="K338" s="84">
        <v>3047805.3266068501</v>
      </c>
    </row>
    <row r="339" spans="1:11" ht="18" customHeight="1">
      <c r="A339" s="7" t="s">
        <v>132</v>
      </c>
      <c r="B339" s="25">
        <f t="shared" ref="B339:K339" si="317">B335+B336</f>
        <v>56781109.720855087</v>
      </c>
      <c r="C339" s="25">
        <f t="shared" si="317"/>
        <v>66377978.921436176</v>
      </c>
      <c r="D339" s="25">
        <f t="shared" si="317"/>
        <v>75318201.438241556</v>
      </c>
      <c r="E339" s="25">
        <f t="shared" si="317"/>
        <v>85046750.801111698</v>
      </c>
      <c r="F339" s="25">
        <f t="shared" si="317"/>
        <v>97344341.473626226</v>
      </c>
      <c r="G339" s="25">
        <f t="shared" si="317"/>
        <v>106871776.73641178</v>
      </c>
      <c r="H339" s="25">
        <f t="shared" si="317"/>
        <v>117428330.31896427</v>
      </c>
      <c r="I339" s="25">
        <f t="shared" si="317"/>
        <v>126234612.08379279</v>
      </c>
      <c r="J339" s="25">
        <f t="shared" si="317"/>
        <v>137234200.88083345</v>
      </c>
      <c r="K339" s="25">
        <f t="shared" si="317"/>
        <v>146284665.17934868</v>
      </c>
    </row>
    <row r="340" spans="1:11" ht="18" customHeight="1">
      <c r="A340" s="3" t="s">
        <v>133</v>
      </c>
      <c r="B340" s="78">
        <f t="shared" ref="B340:J340" si="318">B324</f>
        <v>7447691.9416697798</v>
      </c>
      <c r="C340" s="78">
        <f t="shared" si="318"/>
        <v>9088089.9770686999</v>
      </c>
      <c r="D340" s="78">
        <f t="shared" si="318"/>
        <v>9491624.1486697104</v>
      </c>
      <c r="E340" s="78">
        <f t="shared" si="318"/>
        <v>11757446.130926199</v>
      </c>
      <c r="F340" s="78">
        <f t="shared" si="318"/>
        <v>13672357.216686901</v>
      </c>
      <c r="G340" s="78">
        <f t="shared" si="318"/>
        <v>17079411.079555102</v>
      </c>
      <c r="H340" s="78">
        <f t="shared" si="318"/>
        <v>19260841.696506102</v>
      </c>
      <c r="I340" s="78">
        <f t="shared" si="318"/>
        <v>21912502.424968999</v>
      </c>
      <c r="J340" s="78">
        <f t="shared" si="318"/>
        <v>23184943.998008098</v>
      </c>
      <c r="K340" s="78">
        <f t="shared" ref="K340" si="319">K324</f>
        <v>24506090.8301001</v>
      </c>
    </row>
    <row r="341" spans="1:11" ht="18" customHeight="1">
      <c r="A341" s="7" t="s">
        <v>134</v>
      </c>
      <c r="B341" s="25">
        <f t="shared" ref="B341:J341" si="320">B339-B340</f>
        <v>49333417.77918531</v>
      </c>
      <c r="C341" s="25">
        <f t="shared" si="320"/>
        <v>57289888.944367476</v>
      </c>
      <c r="D341" s="25">
        <f t="shared" si="320"/>
        <v>65826577.289571844</v>
      </c>
      <c r="E341" s="25">
        <f t="shared" si="320"/>
        <v>73289304.670185506</v>
      </c>
      <c r="F341" s="25">
        <f t="shared" si="320"/>
        <v>83671984.256939322</v>
      </c>
      <c r="G341" s="25">
        <f t="shared" si="320"/>
        <v>89792365.656856686</v>
      </c>
      <c r="H341" s="25">
        <f t="shared" si="320"/>
        <v>98167488.622458175</v>
      </c>
      <c r="I341" s="25">
        <f t="shared" si="320"/>
        <v>104322109.65882379</v>
      </c>
      <c r="J341" s="25">
        <f t="shared" si="320"/>
        <v>114049256.88282534</v>
      </c>
      <c r="K341" s="25">
        <f t="shared" ref="K341" si="321">K339-K340</f>
        <v>121778574.34924857</v>
      </c>
    </row>
    <row r="342" spans="1:11" ht="18" customHeight="1">
      <c r="A342" s="3" t="s">
        <v>135</v>
      </c>
      <c r="B342" s="25">
        <f t="shared" ref="B342:K342" si="322">B343-B344</f>
        <v>1268118.5707287402</v>
      </c>
      <c r="C342" s="25">
        <f t="shared" si="322"/>
        <v>1239180.7281834716</v>
      </c>
      <c r="D342" s="25">
        <f t="shared" si="322"/>
        <v>788729.13214852731</v>
      </c>
      <c r="E342" s="25">
        <f t="shared" si="322"/>
        <v>952856.07577631599</v>
      </c>
      <c r="F342" s="25">
        <f t="shared" si="322"/>
        <v>833190.50611622201</v>
      </c>
      <c r="G342" s="25">
        <f t="shared" si="322"/>
        <v>896168.18792412546</v>
      </c>
      <c r="H342" s="25">
        <f t="shared" si="322"/>
        <v>1060602.5268853027</v>
      </c>
      <c r="I342" s="25">
        <f t="shared" si="322"/>
        <v>957690.69446130516</v>
      </c>
      <c r="J342" s="25">
        <f t="shared" si="322"/>
        <v>920444.89492529957</v>
      </c>
      <c r="K342" s="25">
        <f t="shared" si="322"/>
        <v>1272326.3581296485</v>
      </c>
    </row>
    <row r="343" spans="1:11" ht="18" customHeight="1">
      <c r="A343" s="3" t="s">
        <v>136</v>
      </c>
      <c r="B343" s="11">
        <v>1433853.3889738901</v>
      </c>
      <c r="C343" s="11">
        <v>1337905.74093371</v>
      </c>
      <c r="D343" s="11">
        <v>884872.92803610105</v>
      </c>
      <c r="E343" s="11">
        <v>1112000.5469134999</v>
      </c>
      <c r="F343" s="11">
        <v>985560.57501000201</v>
      </c>
      <c r="G343" s="11">
        <v>1081601.1405654694</v>
      </c>
      <c r="H343" s="11">
        <v>1212710.3170739347</v>
      </c>
      <c r="I343" s="11">
        <v>1086759.7980191042</v>
      </c>
      <c r="J343" s="11">
        <v>1041300.0518833025</v>
      </c>
      <c r="K343" s="11">
        <v>1470829.7982209525</v>
      </c>
    </row>
    <row r="344" spans="1:11" ht="18" customHeight="1">
      <c r="A344" s="3" t="s">
        <v>137</v>
      </c>
      <c r="B344" s="11">
        <v>165734.81824515</v>
      </c>
      <c r="C344" s="11">
        <v>98725.012750238297</v>
      </c>
      <c r="D344" s="11">
        <v>96143.795887573797</v>
      </c>
      <c r="E344" s="11">
        <v>159144.47113718401</v>
      </c>
      <c r="F344" s="11">
        <v>152370.06889378</v>
      </c>
      <c r="G344" s="11">
        <v>185432.95264134399</v>
      </c>
      <c r="H344" s="11">
        <v>152107.790188632</v>
      </c>
      <c r="I344" s="11">
        <v>129069.103557799</v>
      </c>
      <c r="J344" s="11">
        <v>120855.156958003</v>
      </c>
      <c r="K344" s="11">
        <v>198503.44009130399</v>
      </c>
    </row>
    <row r="345" spans="1:11" ht="18" customHeight="1">
      <c r="A345" s="7" t="s">
        <v>138</v>
      </c>
      <c r="B345" s="25">
        <f t="shared" ref="B345:J345" si="323">B341+B342</f>
        <v>50601536.349914052</v>
      </c>
      <c r="C345" s="25">
        <f t="shared" si="323"/>
        <v>58529069.672550946</v>
      </c>
      <c r="D345" s="25">
        <f t="shared" si="323"/>
        <v>66615306.421720371</v>
      </c>
      <c r="E345" s="25">
        <f t="shared" si="323"/>
        <v>74242160.745961815</v>
      </c>
      <c r="F345" s="25">
        <f t="shared" si="323"/>
        <v>84505174.763055548</v>
      </c>
      <c r="G345" s="25">
        <f t="shared" si="323"/>
        <v>90688533.844780818</v>
      </c>
      <c r="H345" s="25">
        <f t="shared" si="323"/>
        <v>99228091.149343476</v>
      </c>
      <c r="I345" s="25">
        <f t="shared" si="323"/>
        <v>105279800.35328509</v>
      </c>
      <c r="J345" s="25">
        <f t="shared" si="323"/>
        <v>114969701.77775064</v>
      </c>
      <c r="K345" s="25">
        <f t="shared" ref="K345" si="324">K341+K342</f>
        <v>123050900.70737822</v>
      </c>
    </row>
    <row r="346" spans="1:11" ht="18" customHeight="1">
      <c r="A346" s="7" t="s">
        <v>139</v>
      </c>
      <c r="B346" s="25">
        <f t="shared" ref="B346:J346" si="325">B345+B324</f>
        <v>58049228.291583829</v>
      </c>
      <c r="C346" s="25">
        <f t="shared" si="325"/>
        <v>67617159.649619639</v>
      </c>
      <c r="D346" s="25">
        <f t="shared" si="325"/>
        <v>76106930.570390075</v>
      </c>
      <c r="E346" s="25">
        <f t="shared" si="325"/>
        <v>85999606.876888007</v>
      </c>
      <c r="F346" s="25">
        <f t="shared" si="325"/>
        <v>98177531.979742453</v>
      </c>
      <c r="G346" s="25">
        <f t="shared" si="325"/>
        <v>107767944.92433593</v>
      </c>
      <c r="H346" s="25">
        <f t="shared" si="325"/>
        <v>118488932.84584957</v>
      </c>
      <c r="I346" s="25">
        <f t="shared" si="325"/>
        <v>127192302.77825409</v>
      </c>
      <c r="J346" s="25">
        <f t="shared" si="325"/>
        <v>138154645.77575874</v>
      </c>
      <c r="K346" s="25">
        <f t="shared" ref="K346" si="326">K345+K324</f>
        <v>147556991.53747833</v>
      </c>
    </row>
    <row r="347" spans="1:11" ht="18" customHeight="1">
      <c r="A347" s="141" t="s">
        <v>140</v>
      </c>
      <c r="B347" s="142">
        <f t="shared" ref="B347:J347" si="327">B339</f>
        <v>56781109.720855087</v>
      </c>
      <c r="C347" s="142">
        <f t="shared" si="327"/>
        <v>66377978.921436176</v>
      </c>
      <c r="D347" s="142">
        <f t="shared" si="327"/>
        <v>75318201.438241556</v>
      </c>
      <c r="E347" s="142">
        <f t="shared" si="327"/>
        <v>85046750.801111698</v>
      </c>
      <c r="F347" s="142">
        <f t="shared" si="327"/>
        <v>97344341.473626226</v>
      </c>
      <c r="G347" s="142">
        <f t="shared" si="327"/>
        <v>106871776.73641178</v>
      </c>
      <c r="H347" s="142">
        <f t="shared" si="327"/>
        <v>117428330.31896427</v>
      </c>
      <c r="I347" s="142">
        <f t="shared" si="327"/>
        <v>126234612.08379279</v>
      </c>
      <c r="J347" s="142">
        <f t="shared" si="327"/>
        <v>137234200.88083345</v>
      </c>
      <c r="K347" s="142">
        <f t="shared" ref="K347" si="328">K339</f>
        <v>146284665.17934868</v>
      </c>
    </row>
    <row r="348" spans="1:11" ht="18" customHeight="1">
      <c r="B348" s="11"/>
      <c r="F348" s="85"/>
      <c r="G348" s="85"/>
      <c r="H348" s="85"/>
      <c r="I348" s="85"/>
      <c r="J348" s="85"/>
      <c r="K348" s="2"/>
    </row>
    <row r="349" spans="1:11" ht="18" customHeight="1">
      <c r="A349" s="107" t="s">
        <v>141</v>
      </c>
      <c r="B349" s="107"/>
      <c r="C349" s="107"/>
      <c r="D349" s="107"/>
      <c r="E349" s="107"/>
      <c r="F349" s="107"/>
      <c r="G349" s="107"/>
      <c r="H349" s="107"/>
    </row>
    <row r="350" spans="1:11" ht="18" customHeight="1">
      <c r="K350" s="6" t="s">
        <v>35</v>
      </c>
    </row>
    <row r="351" spans="1:11" ht="18" customHeight="1">
      <c r="A351" s="120" t="s">
        <v>1</v>
      </c>
      <c r="B351" s="140">
        <v>2012</v>
      </c>
      <c r="C351" s="140">
        <v>2013</v>
      </c>
      <c r="D351" s="140">
        <v>2014</v>
      </c>
      <c r="E351" s="140">
        <v>2015</v>
      </c>
      <c r="F351" s="140">
        <v>2016</v>
      </c>
      <c r="G351" s="140">
        <v>2017</v>
      </c>
      <c r="H351" s="140">
        <v>2018</v>
      </c>
      <c r="I351" s="140">
        <v>2019</v>
      </c>
      <c r="J351" s="140">
        <v>2020</v>
      </c>
      <c r="K351" s="140">
        <v>2021</v>
      </c>
    </row>
    <row r="352" spans="1:11" ht="18" customHeight="1">
      <c r="A352" s="3" t="s">
        <v>142</v>
      </c>
      <c r="B352" s="52">
        <f t="shared" ref="B352:J352" si="329">B354+B353</f>
        <v>13941974.447735259</v>
      </c>
      <c r="C352" s="52">
        <f t="shared" si="329"/>
        <v>13874574.107307481</v>
      </c>
      <c r="D352" s="52">
        <f t="shared" si="329"/>
        <v>14925779.142030761</v>
      </c>
      <c r="E352" s="27">
        <f t="shared" si="329"/>
        <v>16138366.809048889</v>
      </c>
      <c r="F352" s="27">
        <f t="shared" si="329"/>
        <v>17717212.557318628</v>
      </c>
      <c r="G352" s="27">
        <f t="shared" si="329"/>
        <v>18599163.960091792</v>
      </c>
      <c r="H352" s="27">
        <f t="shared" si="329"/>
        <v>18810171.205145549</v>
      </c>
      <c r="I352" s="27">
        <f t="shared" si="329"/>
        <v>22101293.325707808</v>
      </c>
      <c r="J352" s="27">
        <f t="shared" si="329"/>
        <v>19629077.923220709</v>
      </c>
      <c r="K352" s="27">
        <f t="shared" ref="K352" si="330">K354+K353</f>
        <v>22685616.242051229</v>
      </c>
    </row>
    <row r="353" spans="1:11" ht="18" customHeight="1">
      <c r="A353" s="3" t="s">
        <v>143</v>
      </c>
      <c r="B353" s="52">
        <f t="shared" ref="B353:J353" si="331">B258</f>
        <v>9256365.0999999996</v>
      </c>
      <c r="C353" s="52">
        <f t="shared" si="331"/>
        <v>8403257.4000000004</v>
      </c>
      <c r="D353" s="52">
        <f t="shared" si="331"/>
        <v>8441486.8000000007</v>
      </c>
      <c r="E353" s="27">
        <f t="shared" si="331"/>
        <v>8708689.8510879092</v>
      </c>
      <c r="F353" s="27">
        <f t="shared" si="331"/>
        <v>9177377.12654089</v>
      </c>
      <c r="G353" s="27">
        <f t="shared" si="331"/>
        <v>10057801.107945001</v>
      </c>
      <c r="H353" s="27">
        <f t="shared" si="331"/>
        <v>9720087.3684768397</v>
      </c>
      <c r="I353" s="27">
        <f t="shared" si="331"/>
        <v>12305449.873184299</v>
      </c>
      <c r="J353" s="27">
        <f t="shared" si="331"/>
        <v>14620150.634000899</v>
      </c>
      <c r="K353" s="27">
        <f t="shared" ref="K353" si="332">K258</f>
        <v>15522420.158525901</v>
      </c>
    </row>
    <row r="354" spans="1:11" ht="18" customHeight="1">
      <c r="A354" s="3" t="s">
        <v>144</v>
      </c>
      <c r="B354" s="52">
        <f t="shared" ref="B354:J354" si="333">B259</f>
        <v>4685609.3477352597</v>
      </c>
      <c r="C354" s="52">
        <f t="shared" si="333"/>
        <v>5471316.7073074803</v>
      </c>
      <c r="D354" s="52">
        <f t="shared" si="333"/>
        <v>6484292.3420307599</v>
      </c>
      <c r="E354" s="27">
        <f t="shared" si="333"/>
        <v>7429676.95796098</v>
      </c>
      <c r="F354" s="27">
        <f t="shared" si="333"/>
        <v>8539835.4307777397</v>
      </c>
      <c r="G354" s="27">
        <f t="shared" si="333"/>
        <v>8541362.8521467894</v>
      </c>
      <c r="H354" s="27">
        <f t="shared" si="333"/>
        <v>9090083.8366687093</v>
      </c>
      <c r="I354" s="27">
        <f t="shared" si="333"/>
        <v>9795843.4525235109</v>
      </c>
      <c r="J354" s="27">
        <f t="shared" si="333"/>
        <v>5008927.2892198097</v>
      </c>
      <c r="K354" s="27">
        <f t="shared" ref="K354" si="334">K259</f>
        <v>7163196.0835253298</v>
      </c>
    </row>
    <row r="355" spans="1:11" ht="18" customHeight="1">
      <c r="A355" s="3" t="s">
        <v>145</v>
      </c>
      <c r="B355" s="52">
        <f t="shared" ref="B355:J355" si="335">B337</f>
        <v>205977.872491555</v>
      </c>
      <c r="C355" s="52">
        <f t="shared" si="335"/>
        <v>207979.41228513699</v>
      </c>
      <c r="D355" s="52">
        <f t="shared" si="335"/>
        <v>195601.154679764</v>
      </c>
      <c r="E355" s="27">
        <f t="shared" si="335"/>
        <v>218949.49028528901</v>
      </c>
      <c r="F355" s="27">
        <f t="shared" si="335"/>
        <v>214511.81321493501</v>
      </c>
      <c r="G355" s="27">
        <f t="shared" si="335"/>
        <v>279457.58480852592</v>
      </c>
      <c r="H355" s="27">
        <f t="shared" si="335"/>
        <v>353238.53870152228</v>
      </c>
      <c r="I355" s="27">
        <f t="shared" si="335"/>
        <v>486126.64417769999</v>
      </c>
      <c r="J355" s="27">
        <f t="shared" si="335"/>
        <v>254857.03744826833</v>
      </c>
      <c r="K355" s="27">
        <f t="shared" ref="K355" si="336">K337</f>
        <v>235575.0612085241</v>
      </c>
    </row>
    <row r="356" spans="1:11" ht="18" customHeight="1">
      <c r="A356" s="3" t="s">
        <v>146</v>
      </c>
      <c r="B356" s="52">
        <f t="shared" ref="B356:J356" si="337">B343</f>
        <v>1433853.3889738901</v>
      </c>
      <c r="C356" s="52">
        <f t="shared" si="337"/>
        <v>1337905.74093371</v>
      </c>
      <c r="D356" s="52">
        <f t="shared" si="337"/>
        <v>884872.92803610105</v>
      </c>
      <c r="E356" s="27">
        <f t="shared" si="337"/>
        <v>1112000.5469134999</v>
      </c>
      <c r="F356" s="27">
        <f t="shared" si="337"/>
        <v>985560.57501000201</v>
      </c>
      <c r="G356" s="27">
        <f t="shared" si="337"/>
        <v>1081601.1405654694</v>
      </c>
      <c r="H356" s="27">
        <f t="shared" si="337"/>
        <v>1212710.3170739347</v>
      </c>
      <c r="I356" s="27">
        <f t="shared" si="337"/>
        <v>1086759.7980191042</v>
      </c>
      <c r="J356" s="27">
        <f t="shared" si="337"/>
        <v>1041300.0518833025</v>
      </c>
      <c r="K356" s="27">
        <f t="shared" ref="K356" si="338">K343</f>
        <v>1470829.7982209525</v>
      </c>
    </row>
    <row r="357" spans="1:11" ht="18" customHeight="1">
      <c r="A357" s="7" t="s">
        <v>147</v>
      </c>
      <c r="B357" s="25">
        <f t="shared" ref="B357:K357" si="339">B352+B355+B356</f>
        <v>15581805.709200704</v>
      </c>
      <c r="C357" s="25">
        <f t="shared" si="339"/>
        <v>15420459.260526327</v>
      </c>
      <c r="D357" s="25">
        <f t="shared" si="339"/>
        <v>16006253.224746626</v>
      </c>
      <c r="E357" s="26">
        <f t="shared" si="339"/>
        <v>17469316.846247677</v>
      </c>
      <c r="F357" s="26">
        <f t="shared" si="339"/>
        <v>18917284.945543565</v>
      </c>
      <c r="G357" s="26">
        <f t="shared" si="339"/>
        <v>19960222.685465787</v>
      </c>
      <c r="H357" s="26">
        <f t="shared" si="339"/>
        <v>20376120.060921006</v>
      </c>
      <c r="I357" s="26">
        <f t="shared" si="339"/>
        <v>23674179.767904613</v>
      </c>
      <c r="J357" s="26">
        <f t="shared" si="339"/>
        <v>20925235.01255228</v>
      </c>
      <c r="K357" s="26">
        <f t="shared" si="339"/>
        <v>24392021.101480704</v>
      </c>
    </row>
    <row r="358" spans="1:11" ht="18" customHeight="1">
      <c r="A358" s="3" t="s">
        <v>148</v>
      </c>
      <c r="B358" s="52">
        <f t="shared" ref="B358:J358" si="340">B359+B360</f>
        <v>19940423.72388196</v>
      </c>
      <c r="C358" s="52">
        <f t="shared" si="340"/>
        <v>21614687.232931759</v>
      </c>
      <c r="D358" s="52">
        <f t="shared" si="340"/>
        <v>22539831.660499349</v>
      </c>
      <c r="E358" s="27">
        <f t="shared" si="340"/>
        <v>22316225.576554283</v>
      </c>
      <c r="F358" s="27">
        <f t="shared" si="340"/>
        <v>20665232.036045738</v>
      </c>
      <c r="G358" s="27">
        <f t="shared" si="340"/>
        <v>20719433.99691546</v>
      </c>
      <c r="H358" s="27">
        <f t="shared" si="340"/>
        <v>23653215.762385152</v>
      </c>
      <c r="I358" s="27">
        <f t="shared" si="340"/>
        <v>23806197.99831884</v>
      </c>
      <c r="J358" s="27">
        <f t="shared" si="340"/>
        <v>20992736.83814374</v>
      </c>
      <c r="K358" s="27">
        <f t="shared" ref="K358" si="341">K359+K360</f>
        <v>26675951.539719481</v>
      </c>
    </row>
    <row r="359" spans="1:11" ht="18" customHeight="1">
      <c r="A359" s="3" t="s">
        <v>149</v>
      </c>
      <c r="B359" s="52">
        <f t="shared" ref="B359:J359" si="342">B261</f>
        <v>16227331.756999999</v>
      </c>
      <c r="C359" s="52">
        <f t="shared" si="342"/>
        <v>17628318.708000001</v>
      </c>
      <c r="D359" s="52">
        <f t="shared" si="342"/>
        <v>18054008.335999999</v>
      </c>
      <c r="E359" s="27">
        <f t="shared" si="342"/>
        <v>16955418.675483301</v>
      </c>
      <c r="F359" s="27">
        <f t="shared" si="342"/>
        <v>15602694.143959699</v>
      </c>
      <c r="G359" s="27">
        <f t="shared" si="342"/>
        <v>16257686.0266276</v>
      </c>
      <c r="H359" s="27">
        <f t="shared" si="342"/>
        <v>19294814.563597102</v>
      </c>
      <c r="I359" s="27">
        <f t="shared" si="342"/>
        <v>19713653.0002896</v>
      </c>
      <c r="J359" s="27">
        <f t="shared" si="342"/>
        <v>17967329.0776852</v>
      </c>
      <c r="K359" s="27">
        <f t="shared" ref="K359" si="343">K261</f>
        <v>22983647.1920733</v>
      </c>
    </row>
    <row r="360" spans="1:11" ht="18" customHeight="1">
      <c r="A360" s="3" t="s">
        <v>150</v>
      </c>
      <c r="B360" s="52">
        <f t="shared" ref="B360:J360" si="344">B262</f>
        <v>3713091.9668819602</v>
      </c>
      <c r="C360" s="52">
        <f t="shared" si="344"/>
        <v>3986368.52493176</v>
      </c>
      <c r="D360" s="52">
        <f t="shared" si="344"/>
        <v>4485823.32449935</v>
      </c>
      <c r="E360" s="27">
        <f t="shared" si="344"/>
        <v>5360806.9010709804</v>
      </c>
      <c r="F360" s="27">
        <f t="shared" si="344"/>
        <v>5062537.8920860402</v>
      </c>
      <c r="G360" s="27">
        <f t="shared" si="344"/>
        <v>4461747.9702878604</v>
      </c>
      <c r="H360" s="27">
        <f t="shared" si="344"/>
        <v>4358401.1987880496</v>
      </c>
      <c r="I360" s="27">
        <f t="shared" si="344"/>
        <v>4092544.9980292399</v>
      </c>
      <c r="J360" s="27">
        <f t="shared" si="344"/>
        <v>3025407.7604585402</v>
      </c>
      <c r="K360" s="27">
        <f t="shared" ref="K360" si="345">K262</f>
        <v>3692304.3476461801</v>
      </c>
    </row>
    <row r="361" spans="1:11" ht="18" customHeight="1">
      <c r="A361" s="3" t="s">
        <v>151</v>
      </c>
      <c r="B361" s="52">
        <f t="shared" ref="B361:J361" si="346">B338</f>
        <v>1108204.1884403699</v>
      </c>
      <c r="C361" s="52">
        <f t="shared" si="346"/>
        <v>1336219.09920372</v>
      </c>
      <c r="D361" s="52">
        <f t="shared" si="346"/>
        <v>1070579.8787911499</v>
      </c>
      <c r="E361" s="27">
        <f t="shared" si="346"/>
        <v>1656934.9665125101</v>
      </c>
      <c r="F361" s="27">
        <f t="shared" si="346"/>
        <v>2293827.8696276899</v>
      </c>
      <c r="G361" s="27">
        <f t="shared" si="346"/>
        <v>2364455.0850609499</v>
      </c>
      <c r="H361" s="27">
        <f t="shared" si="346"/>
        <v>1799071.1214692399</v>
      </c>
      <c r="I361" s="27">
        <f t="shared" si="346"/>
        <v>2805769.4630739</v>
      </c>
      <c r="J361" s="27">
        <f t="shared" si="346"/>
        <v>3156033.0430458202</v>
      </c>
      <c r="K361" s="27">
        <f t="shared" ref="K361" si="347">K338</f>
        <v>3047805.3266068501</v>
      </c>
    </row>
    <row r="362" spans="1:11" ht="18" customHeight="1">
      <c r="A362" s="3" t="s">
        <v>152</v>
      </c>
      <c r="B362" s="52">
        <f t="shared" ref="B362:J362" si="348">B344</f>
        <v>165734.81824515</v>
      </c>
      <c r="C362" s="52">
        <f t="shared" si="348"/>
        <v>98725.012750238297</v>
      </c>
      <c r="D362" s="52">
        <f>D344</f>
        <v>96143.795887573797</v>
      </c>
      <c r="E362" s="27">
        <f t="shared" si="348"/>
        <v>159144.47113718401</v>
      </c>
      <c r="F362" s="27">
        <f t="shared" si="348"/>
        <v>152370.06889378</v>
      </c>
      <c r="G362" s="27">
        <f t="shared" si="348"/>
        <v>185432.95264134399</v>
      </c>
      <c r="H362" s="27">
        <f t="shared" si="348"/>
        <v>152107.790188632</v>
      </c>
      <c r="I362" s="27">
        <f t="shared" si="348"/>
        <v>129069.103557799</v>
      </c>
      <c r="J362" s="27">
        <f t="shared" si="348"/>
        <v>120855.156958003</v>
      </c>
      <c r="K362" s="27">
        <f t="shared" ref="K362" si="349">K344</f>
        <v>198503.44009130399</v>
      </c>
    </row>
    <row r="363" spans="1:11" ht="18" customHeight="1">
      <c r="A363" s="3" t="s">
        <v>153</v>
      </c>
      <c r="B363" s="52">
        <f t="shared" ref="B363:J363" si="350">B357-B358-B361-B362</f>
        <v>-5632557.021366775</v>
      </c>
      <c r="C363" s="52">
        <f t="shared" si="350"/>
        <v>-7629172.0843593897</v>
      </c>
      <c r="D363" s="52">
        <f t="shared" si="350"/>
        <v>-7700302.1104314467</v>
      </c>
      <c r="E363" s="27">
        <f t="shared" si="350"/>
        <v>-6662988.167956301</v>
      </c>
      <c r="F363" s="27">
        <f t="shared" si="350"/>
        <v>-4194145.0290236427</v>
      </c>
      <c r="G363" s="27">
        <f t="shared" si="350"/>
        <v>-3309099.3491519671</v>
      </c>
      <c r="H363" s="27">
        <f t="shared" si="350"/>
        <v>-5228274.6131220181</v>
      </c>
      <c r="I363" s="27">
        <f t="shared" si="350"/>
        <v>-3066856.7970459256</v>
      </c>
      <c r="J363" s="27">
        <f t="shared" si="350"/>
        <v>-3344390.0255952831</v>
      </c>
      <c r="K363" s="27">
        <f t="shared" ref="K363" si="351">K357-K358-K361-K362</f>
        <v>-5530239.2049369309</v>
      </c>
    </row>
    <row r="364" spans="1:11" ht="18" customHeight="1">
      <c r="A364" s="7" t="s">
        <v>154</v>
      </c>
      <c r="B364" s="25">
        <f t="shared" ref="B364:J364" si="352">B358+B361+B362+B363</f>
        <v>15581805.709200706</v>
      </c>
      <c r="C364" s="25">
        <f t="shared" si="352"/>
        <v>15420459.260526329</v>
      </c>
      <c r="D364" s="25">
        <f t="shared" si="352"/>
        <v>16006253.224746626</v>
      </c>
      <c r="E364" s="26">
        <f t="shared" si="352"/>
        <v>17469316.846247677</v>
      </c>
      <c r="F364" s="26">
        <f t="shared" si="352"/>
        <v>18917284.945543565</v>
      </c>
      <c r="G364" s="26">
        <f t="shared" si="352"/>
        <v>19960222.68546579</v>
      </c>
      <c r="H364" s="26">
        <f t="shared" si="352"/>
        <v>20376120.060921006</v>
      </c>
      <c r="I364" s="26">
        <f t="shared" si="352"/>
        <v>23674179.767904609</v>
      </c>
      <c r="J364" s="26">
        <f t="shared" si="352"/>
        <v>20925235.012552276</v>
      </c>
      <c r="K364" s="26">
        <f t="shared" ref="K364" si="353">K358+K361+K362+K363</f>
        <v>24392021.101480708</v>
      </c>
    </row>
    <row r="365" spans="1:11" ht="18" customHeight="1">
      <c r="A365" s="3" t="s">
        <v>155</v>
      </c>
      <c r="B365" s="52">
        <f t="shared" ref="B365:J365" si="354">B363</f>
        <v>-5632557.021366775</v>
      </c>
      <c r="C365" s="52">
        <f t="shared" si="354"/>
        <v>-7629172.0843593897</v>
      </c>
      <c r="D365" s="52">
        <f t="shared" si="354"/>
        <v>-7700302.1104314467</v>
      </c>
      <c r="E365" s="27">
        <f t="shared" si="354"/>
        <v>-6662988.167956301</v>
      </c>
      <c r="F365" s="27">
        <f t="shared" si="354"/>
        <v>-4194145.0290236427</v>
      </c>
      <c r="G365" s="27">
        <f t="shared" si="354"/>
        <v>-3309099.3491519671</v>
      </c>
      <c r="H365" s="27">
        <f t="shared" si="354"/>
        <v>-5228274.6131220181</v>
      </c>
      <c r="I365" s="27">
        <f t="shared" si="354"/>
        <v>-3066856.7970459256</v>
      </c>
      <c r="J365" s="27">
        <f t="shared" si="354"/>
        <v>-3344390.0255952831</v>
      </c>
      <c r="K365" s="27">
        <f t="shared" ref="K365" si="355">K363</f>
        <v>-5530239.2049369309</v>
      </c>
    </row>
    <row r="366" spans="1:11" ht="18" customHeight="1">
      <c r="A366" s="3" t="s">
        <v>156</v>
      </c>
      <c r="B366" s="52">
        <f t="shared" ref="B366:J366" si="356">B367-B365</f>
        <v>-611605.44134135172</v>
      </c>
      <c r="C366" s="52">
        <f t="shared" si="356"/>
        <v>92648.04651970882</v>
      </c>
      <c r="D366" s="52">
        <f t="shared" si="356"/>
        <v>668782.68842093926</v>
      </c>
      <c r="E366" s="27">
        <f t="shared" si="356"/>
        <v>689029.68615282048</v>
      </c>
      <c r="F366" s="27">
        <f t="shared" si="356"/>
        <v>921791.96161071118</v>
      </c>
      <c r="G366" s="27">
        <f t="shared" si="356"/>
        <v>-2257176.1073642839</v>
      </c>
      <c r="H366" s="27">
        <f t="shared" si="356"/>
        <v>-4631607.2154983114</v>
      </c>
      <c r="I366" s="27">
        <f t="shared" si="356"/>
        <v>-10980800.653562723</v>
      </c>
      <c r="J366" s="27">
        <f t="shared" si="356"/>
        <v>-13142778.562399568</v>
      </c>
      <c r="K366" s="27">
        <f t="shared" ref="K366" si="357">K367-K365</f>
        <v>-12425731.480915425</v>
      </c>
    </row>
    <row r="367" spans="1:11" ht="18" customHeight="1">
      <c r="A367" s="120" t="s">
        <v>157</v>
      </c>
      <c r="B367" s="133">
        <f t="shared" ref="B367:J367" si="358">B329</f>
        <v>-6244162.4627081268</v>
      </c>
      <c r="C367" s="133">
        <f t="shared" si="358"/>
        <v>-7536524.0378396809</v>
      </c>
      <c r="D367" s="133">
        <f t="shared" si="358"/>
        <v>-7031519.4220105074</v>
      </c>
      <c r="E367" s="139">
        <f t="shared" si="358"/>
        <v>-5973958.4818034805</v>
      </c>
      <c r="F367" s="139">
        <f t="shared" si="358"/>
        <v>-3272353.0674129315</v>
      </c>
      <c r="G367" s="139">
        <f t="shared" si="358"/>
        <v>-5566275.456516251</v>
      </c>
      <c r="H367" s="139">
        <f t="shared" si="358"/>
        <v>-9859881.8286203295</v>
      </c>
      <c r="I367" s="139">
        <f t="shared" si="358"/>
        <v>-14047657.450608648</v>
      </c>
      <c r="J367" s="139">
        <f t="shared" si="358"/>
        <v>-16487168.587994851</v>
      </c>
      <c r="K367" s="139">
        <f t="shared" ref="K367" si="359">K329</f>
        <v>-17955970.685852356</v>
      </c>
    </row>
    <row r="368" spans="1:11" ht="18" customHeight="1">
      <c r="B368" s="86"/>
      <c r="C368" s="86"/>
      <c r="D368" s="86"/>
      <c r="E368" s="86"/>
      <c r="F368" s="86"/>
      <c r="G368" s="86"/>
      <c r="H368" s="86"/>
      <c r="I368" s="86"/>
      <c r="J368" s="86"/>
      <c r="K368" s="86"/>
    </row>
    <row r="369" spans="1:11" ht="18" customHeight="1">
      <c r="A369" s="107" t="s">
        <v>158</v>
      </c>
      <c r="B369" s="107"/>
      <c r="C369" s="107"/>
      <c r="D369" s="107"/>
      <c r="E369" s="107"/>
      <c r="F369" s="107"/>
      <c r="G369" s="107"/>
      <c r="H369" s="107"/>
    </row>
    <row r="370" spans="1:11" ht="18" customHeight="1">
      <c r="K370" s="6" t="s">
        <v>35</v>
      </c>
    </row>
    <row r="371" spans="1:11" ht="18" customHeight="1">
      <c r="A371" s="120" t="s">
        <v>1</v>
      </c>
      <c r="B371" s="120">
        <v>2012</v>
      </c>
      <c r="C371" s="120">
        <v>2013</v>
      </c>
      <c r="D371" s="120">
        <v>2014</v>
      </c>
      <c r="E371" s="120">
        <v>2015</v>
      </c>
      <c r="F371" s="120">
        <v>2016</v>
      </c>
      <c r="G371" s="120">
        <v>2017</v>
      </c>
      <c r="H371" s="120">
        <v>2018</v>
      </c>
      <c r="I371" s="120">
        <v>2019</v>
      </c>
      <c r="J371" s="120">
        <v>2020</v>
      </c>
      <c r="K371" s="120">
        <v>2021</v>
      </c>
    </row>
    <row r="372" spans="1:11" ht="18" customHeight="1">
      <c r="A372" s="3" t="s">
        <v>159</v>
      </c>
      <c r="B372" s="52">
        <f t="shared" ref="B372:J372" si="360">B73</f>
        <v>62318659.036803901</v>
      </c>
      <c r="C372" s="52">
        <f t="shared" si="360"/>
        <v>72977199.824193433</v>
      </c>
      <c r="D372" s="52">
        <f t="shared" si="360"/>
        <v>82603387.740702793</v>
      </c>
      <c r="E372" s="52">
        <f t="shared" si="360"/>
        <v>94349315.691570178</v>
      </c>
      <c r="F372" s="52">
        <f t="shared" si="360"/>
        <v>108362324.28951594</v>
      </c>
      <c r="G372" s="52">
        <f t="shared" si="360"/>
        <v>118744498.43721421</v>
      </c>
      <c r="H372" s="52">
        <f t="shared" si="360"/>
        <v>129043901.311168</v>
      </c>
      <c r="I372" s="52">
        <f t="shared" si="360"/>
        <v>139641854.49796101</v>
      </c>
      <c r="J372" s="52">
        <f t="shared" si="360"/>
        <v>151166383.06690601</v>
      </c>
      <c r="K372" s="52">
        <f t="shared" ref="K372" si="361">K73</f>
        <v>161525758.61408901</v>
      </c>
    </row>
    <row r="373" spans="1:11" ht="18" customHeight="1">
      <c r="A373" s="3" t="s">
        <v>160</v>
      </c>
      <c r="B373" s="52">
        <f t="shared" ref="B373:J373" si="362">B336</f>
        <v>-902226.31594881485</v>
      </c>
      <c r="C373" s="52">
        <f t="shared" si="362"/>
        <v>-1128239.686918583</v>
      </c>
      <c r="D373" s="52">
        <f t="shared" si="362"/>
        <v>-874978.72411138588</v>
      </c>
      <c r="E373" s="52">
        <f t="shared" si="362"/>
        <v>-1437985.4762272211</v>
      </c>
      <c r="F373" s="52">
        <f t="shared" si="362"/>
        <v>-2079316.056412755</v>
      </c>
      <c r="G373" s="52">
        <f t="shared" si="362"/>
        <v>-2084997.500252424</v>
      </c>
      <c r="H373" s="52">
        <f t="shared" si="362"/>
        <v>-1445832.5827677175</v>
      </c>
      <c r="I373" s="52">
        <f t="shared" si="362"/>
        <v>-2319642.8188962</v>
      </c>
      <c r="J373" s="52">
        <f t="shared" si="362"/>
        <v>-2901176.0055975518</v>
      </c>
      <c r="K373" s="52">
        <f t="shared" ref="K373" si="363">K336</f>
        <v>-2812230.2653983259</v>
      </c>
    </row>
    <row r="374" spans="1:11" ht="18" customHeight="1">
      <c r="A374" s="7" t="s">
        <v>161</v>
      </c>
      <c r="B374" s="25">
        <f t="shared" ref="B374:J374" si="364">B372+B373</f>
        <v>61416432.720855087</v>
      </c>
      <c r="C374" s="25">
        <f t="shared" si="364"/>
        <v>71848960.137274846</v>
      </c>
      <c r="D374" s="25">
        <f t="shared" si="364"/>
        <v>81728409.0165914</v>
      </c>
      <c r="E374" s="25">
        <f t="shared" si="364"/>
        <v>92911330.215342954</v>
      </c>
      <c r="F374" s="25">
        <f t="shared" si="364"/>
        <v>106283008.23310319</v>
      </c>
      <c r="G374" s="25">
        <f t="shared" si="364"/>
        <v>116659500.93696178</v>
      </c>
      <c r="H374" s="25">
        <f t="shared" si="364"/>
        <v>127598068.72840029</v>
      </c>
      <c r="I374" s="25">
        <f t="shared" si="364"/>
        <v>137322211.67906481</v>
      </c>
      <c r="J374" s="25">
        <f t="shared" si="364"/>
        <v>148265207.06130844</v>
      </c>
      <c r="K374" s="25">
        <f t="shared" ref="K374" si="365">K372+K373</f>
        <v>158713528.34869069</v>
      </c>
    </row>
    <row r="375" spans="1:11" ht="18" customHeight="1">
      <c r="A375" s="3" t="s">
        <v>133</v>
      </c>
      <c r="B375" s="52">
        <f t="shared" ref="B375:J375" si="366">B324</f>
        <v>7447691.9416697798</v>
      </c>
      <c r="C375" s="52">
        <f t="shared" si="366"/>
        <v>9088089.9770686999</v>
      </c>
      <c r="D375" s="52">
        <f t="shared" si="366"/>
        <v>9491624.1486697104</v>
      </c>
      <c r="E375" s="52">
        <f t="shared" si="366"/>
        <v>11757446.130926199</v>
      </c>
      <c r="F375" s="52">
        <f t="shared" si="366"/>
        <v>13672357.216686901</v>
      </c>
      <c r="G375" s="52">
        <f t="shared" si="366"/>
        <v>17079411.079555102</v>
      </c>
      <c r="H375" s="52">
        <f t="shared" si="366"/>
        <v>19260841.696506102</v>
      </c>
      <c r="I375" s="52">
        <f t="shared" si="366"/>
        <v>21912502.424968999</v>
      </c>
      <c r="J375" s="52">
        <f t="shared" si="366"/>
        <v>23184943.998008098</v>
      </c>
      <c r="K375" s="52">
        <f t="shared" ref="K375" si="367">K324</f>
        <v>24506090.8301001</v>
      </c>
    </row>
    <row r="376" spans="1:11" ht="18" customHeight="1">
      <c r="A376" s="7" t="s">
        <v>162</v>
      </c>
      <c r="B376" s="25">
        <f t="shared" ref="B376:J376" si="368">B374-B375</f>
        <v>53968740.77918531</v>
      </c>
      <c r="C376" s="25">
        <f t="shared" si="368"/>
        <v>62760870.160206147</v>
      </c>
      <c r="D376" s="25">
        <f t="shared" si="368"/>
        <v>72236784.867921695</v>
      </c>
      <c r="E376" s="25">
        <f t="shared" si="368"/>
        <v>81153884.084416747</v>
      </c>
      <c r="F376" s="25">
        <f t="shared" si="368"/>
        <v>92610651.016416281</v>
      </c>
      <c r="G376" s="25">
        <f t="shared" si="368"/>
        <v>99580089.857406676</v>
      </c>
      <c r="H376" s="25">
        <f t="shared" si="368"/>
        <v>108337227.03189419</v>
      </c>
      <c r="I376" s="25">
        <f t="shared" si="368"/>
        <v>115409709.25409581</v>
      </c>
      <c r="J376" s="25">
        <f t="shared" si="368"/>
        <v>125080263.06330034</v>
      </c>
      <c r="K376" s="25">
        <f t="shared" ref="K376" si="369">K374-K375</f>
        <v>134207437.51859058</v>
      </c>
    </row>
    <row r="377" spans="1:11" ht="18" customHeight="1">
      <c r="A377" s="3" t="s">
        <v>163</v>
      </c>
      <c r="B377" s="52">
        <f t="shared" ref="B377:J377" si="370">B378-B379</f>
        <v>1268118.5707287402</v>
      </c>
      <c r="C377" s="52">
        <f t="shared" si="370"/>
        <v>1239180.7281834716</v>
      </c>
      <c r="D377" s="52">
        <f t="shared" si="370"/>
        <v>788729.13214852731</v>
      </c>
      <c r="E377" s="52">
        <f t="shared" si="370"/>
        <v>952856.07577631599</v>
      </c>
      <c r="F377" s="52">
        <f t="shared" si="370"/>
        <v>833190.50611622201</v>
      </c>
      <c r="G377" s="52">
        <f t="shared" si="370"/>
        <v>896168.18792412546</v>
      </c>
      <c r="H377" s="52">
        <f t="shared" si="370"/>
        <v>1060602.5268853027</v>
      </c>
      <c r="I377" s="52">
        <f t="shared" si="370"/>
        <v>957690.69446130516</v>
      </c>
      <c r="J377" s="52">
        <f t="shared" si="370"/>
        <v>920444.89492529957</v>
      </c>
      <c r="K377" s="52">
        <f t="shared" ref="K377" si="371">K378-K379</f>
        <v>1272326.3581296485</v>
      </c>
    </row>
    <row r="378" spans="1:11" ht="18" customHeight="1">
      <c r="A378" s="3" t="s">
        <v>164</v>
      </c>
      <c r="B378" s="52">
        <f t="shared" ref="B378:J378" si="372">B343</f>
        <v>1433853.3889738901</v>
      </c>
      <c r="C378" s="52">
        <f t="shared" si="372"/>
        <v>1337905.74093371</v>
      </c>
      <c r="D378" s="52">
        <f t="shared" si="372"/>
        <v>884872.92803610105</v>
      </c>
      <c r="E378" s="52">
        <f t="shared" si="372"/>
        <v>1112000.5469134999</v>
      </c>
      <c r="F378" s="52">
        <f t="shared" si="372"/>
        <v>985560.57501000201</v>
      </c>
      <c r="G378" s="52">
        <f t="shared" si="372"/>
        <v>1081601.1405654694</v>
      </c>
      <c r="H378" s="52">
        <f t="shared" si="372"/>
        <v>1212710.3170739347</v>
      </c>
      <c r="I378" s="52">
        <f t="shared" si="372"/>
        <v>1086759.7980191042</v>
      </c>
      <c r="J378" s="52">
        <f t="shared" si="372"/>
        <v>1041300.0518833025</v>
      </c>
      <c r="K378" s="52">
        <f t="shared" ref="K378" si="373">K343</f>
        <v>1470829.7982209525</v>
      </c>
    </row>
    <row r="379" spans="1:11" ht="18" customHeight="1">
      <c r="A379" s="3" t="s">
        <v>165</v>
      </c>
      <c r="B379" s="52">
        <f t="shared" ref="B379:J379" si="374">B344</f>
        <v>165734.81824515</v>
      </c>
      <c r="C379" s="52">
        <f t="shared" si="374"/>
        <v>98725.012750238297</v>
      </c>
      <c r="D379" s="52">
        <f t="shared" si="374"/>
        <v>96143.795887573797</v>
      </c>
      <c r="E379" s="52">
        <f t="shared" si="374"/>
        <v>159144.47113718401</v>
      </c>
      <c r="F379" s="52">
        <f t="shared" si="374"/>
        <v>152370.06889378</v>
      </c>
      <c r="G379" s="52">
        <f t="shared" si="374"/>
        <v>185432.95264134399</v>
      </c>
      <c r="H379" s="52">
        <f t="shared" si="374"/>
        <v>152107.790188632</v>
      </c>
      <c r="I379" s="52">
        <f t="shared" si="374"/>
        <v>129069.103557799</v>
      </c>
      <c r="J379" s="52">
        <f t="shared" si="374"/>
        <v>120855.156958003</v>
      </c>
      <c r="K379" s="52">
        <f t="shared" ref="K379" si="375">K344</f>
        <v>198503.44009130399</v>
      </c>
    </row>
    <row r="380" spans="1:11" ht="18" customHeight="1">
      <c r="A380" s="120" t="s">
        <v>166</v>
      </c>
      <c r="B380" s="133">
        <f t="shared" ref="B380:J380" si="376">B376+B377</f>
        <v>55236859.349914052</v>
      </c>
      <c r="C380" s="133">
        <f t="shared" si="376"/>
        <v>64000050.888389617</v>
      </c>
      <c r="D380" s="133">
        <f t="shared" si="376"/>
        <v>73025514.000070229</v>
      </c>
      <c r="E380" s="133">
        <f t="shared" si="376"/>
        <v>82106740.160193056</v>
      </c>
      <c r="F380" s="133">
        <f t="shared" si="376"/>
        <v>93443841.522532508</v>
      </c>
      <c r="G380" s="133">
        <f t="shared" si="376"/>
        <v>100476258.04533081</v>
      </c>
      <c r="H380" s="133">
        <f t="shared" si="376"/>
        <v>109397829.55877949</v>
      </c>
      <c r="I380" s="133">
        <f t="shared" si="376"/>
        <v>116367399.94855711</v>
      </c>
      <c r="J380" s="133">
        <f t="shared" si="376"/>
        <v>126000707.95822564</v>
      </c>
      <c r="K380" s="133">
        <f t="shared" ref="K380" si="377">K376+K377</f>
        <v>135479763.87672022</v>
      </c>
    </row>
    <row r="381" spans="1:11" ht="18" customHeight="1">
      <c r="B381" s="11"/>
      <c r="C381" s="11"/>
      <c r="D381" s="11"/>
      <c r="E381" s="11"/>
      <c r="F381" s="11"/>
      <c r="G381" s="11"/>
      <c r="H381" s="11"/>
      <c r="I381" s="11"/>
      <c r="J381" s="11"/>
      <c r="K381" s="11"/>
    </row>
    <row r="382" spans="1:11" ht="18" customHeight="1">
      <c r="B382" s="11"/>
      <c r="C382" s="11"/>
      <c r="D382" s="11"/>
      <c r="E382" s="11"/>
      <c r="F382" s="11"/>
      <c r="G382" s="11"/>
      <c r="H382" s="11"/>
      <c r="I382" s="11"/>
      <c r="J382" s="11"/>
      <c r="K382" s="11"/>
    </row>
    <row r="383" spans="1:11" ht="18" customHeight="1">
      <c r="A383" s="131"/>
      <c r="B383" s="120">
        <v>2012</v>
      </c>
      <c r="C383" s="120">
        <v>2013</v>
      </c>
      <c r="D383" s="120">
        <v>2014</v>
      </c>
      <c r="E383" s="120">
        <v>2015</v>
      </c>
      <c r="F383" s="120">
        <v>2016</v>
      </c>
      <c r="G383" s="120">
        <v>2017</v>
      </c>
      <c r="H383" s="120">
        <v>2018</v>
      </c>
      <c r="I383" s="120">
        <v>2019</v>
      </c>
      <c r="J383" s="120">
        <v>2020</v>
      </c>
      <c r="K383" s="120">
        <v>2021</v>
      </c>
    </row>
    <row r="384" spans="1:11" ht="18" customHeight="1">
      <c r="A384" s="3" t="s">
        <v>167</v>
      </c>
      <c r="B384" s="31">
        <f t="shared" ref="B384:J384" si="378">B347/B388</f>
        <v>36126.963447999369</v>
      </c>
      <c r="C384" s="31">
        <f t="shared" si="378"/>
        <v>41521.010672335688</v>
      </c>
      <c r="D384" s="31">
        <f t="shared" si="378"/>
        <v>45578.060912334302</v>
      </c>
      <c r="E384" s="31">
        <f t="shared" si="378"/>
        <v>42836.212445086945</v>
      </c>
      <c r="F384" s="31">
        <f t="shared" si="378"/>
        <v>44713.484465710215</v>
      </c>
      <c r="G384" s="31">
        <f t="shared" si="378"/>
        <v>47949.126649544472</v>
      </c>
      <c r="H384" s="31">
        <f t="shared" si="378"/>
        <v>51864.466605230118</v>
      </c>
      <c r="I384" s="31">
        <f t="shared" si="378"/>
        <v>55167.647969492529</v>
      </c>
      <c r="J384" s="31">
        <f t="shared" si="378"/>
        <v>59819.289191234951</v>
      </c>
      <c r="K384" s="31">
        <f t="shared" ref="K384" si="379">K347/K388</f>
        <v>63664.895703027752</v>
      </c>
    </row>
    <row r="385" spans="1:39" ht="18" customHeight="1">
      <c r="A385" s="87" t="s">
        <v>168</v>
      </c>
      <c r="B385" s="31">
        <f t="shared" ref="B385:J385" si="380">B346/B388</f>
        <v>36933.803495291009</v>
      </c>
      <c r="C385" s="31">
        <f t="shared" si="380"/>
        <v>42296.147804798791</v>
      </c>
      <c r="D385" s="31">
        <f t="shared" si="380"/>
        <v>46055.352506423609</v>
      </c>
      <c r="E385" s="31">
        <f t="shared" si="380"/>
        <v>43316.145480823943</v>
      </c>
      <c r="F385" s="31">
        <f t="shared" si="380"/>
        <v>45096.196497947843</v>
      </c>
      <c r="G385" s="31">
        <f t="shared" si="380"/>
        <v>48351.201764736485</v>
      </c>
      <c r="H385" s="31">
        <f t="shared" si="380"/>
        <v>52332.901983538322</v>
      </c>
      <c r="I385" s="31">
        <f t="shared" si="380"/>
        <v>55586.182492026091</v>
      </c>
      <c r="J385" s="31">
        <f t="shared" si="380"/>
        <v>60220.503750001852</v>
      </c>
      <c r="K385" s="31">
        <f t="shared" ref="K385" si="381">K346/K388</f>
        <v>64218.627871681427</v>
      </c>
    </row>
    <row r="386" spans="1:39" ht="18" customHeight="1">
      <c r="A386" s="87" t="s">
        <v>169</v>
      </c>
      <c r="C386" s="76">
        <f t="shared" ref="C386:J386" si="382">C385*C388</f>
        <v>67617159.649619639</v>
      </c>
      <c r="D386" s="76">
        <f t="shared" si="382"/>
        <v>76106930.570390075</v>
      </c>
      <c r="E386" s="76">
        <f t="shared" si="382"/>
        <v>85999606.876888007</v>
      </c>
      <c r="F386" s="76">
        <f t="shared" si="382"/>
        <v>98177531.979742453</v>
      </c>
      <c r="G386" s="76">
        <f t="shared" si="382"/>
        <v>107767944.92433593</v>
      </c>
      <c r="H386" s="76">
        <f t="shared" si="382"/>
        <v>118488932.84584957</v>
      </c>
      <c r="I386" s="76">
        <f t="shared" si="382"/>
        <v>127192302.77825409</v>
      </c>
      <c r="J386" s="76">
        <f t="shared" si="382"/>
        <v>138154645.77575874</v>
      </c>
      <c r="K386" s="76">
        <f t="shared" ref="K386" si="383">K385*K388</f>
        <v>147556991.53747833</v>
      </c>
    </row>
    <row r="387" spans="1:39" ht="18" customHeight="1">
      <c r="A387" s="7" t="s">
        <v>170</v>
      </c>
      <c r="B387" s="2"/>
      <c r="C387" s="2"/>
      <c r="D387" s="2"/>
      <c r="E387" s="2"/>
      <c r="F387" s="2"/>
      <c r="G387" s="2"/>
      <c r="H387" s="2"/>
      <c r="J387" s="18"/>
      <c r="K387" s="18"/>
    </row>
    <row r="388" spans="1:39" ht="18" customHeight="1">
      <c r="A388" s="88" t="s">
        <v>171</v>
      </c>
      <c r="B388" s="89">
        <v>1571.71</v>
      </c>
      <c r="C388" s="89">
        <v>1598.66</v>
      </c>
      <c r="D388" s="89">
        <v>1652.51</v>
      </c>
      <c r="E388" s="89">
        <v>1985.39380460249</v>
      </c>
      <c r="F388" s="89">
        <v>2177.0690125543101</v>
      </c>
      <c r="G388" s="89">
        <f>'[8]BOP_COPY OF ULIMALI'!E61</f>
        <v>2228.8576289934799</v>
      </c>
      <c r="H388" s="89">
        <f>'[8]BOP_COPY OF ULIMALI'!F61</f>
        <v>2264.1383977353498</v>
      </c>
      <c r="I388" s="89">
        <v>2288.1999999999998</v>
      </c>
      <c r="J388" s="18">
        <v>2294.1462985645398</v>
      </c>
      <c r="K388" s="18">
        <v>2297.7288121496399</v>
      </c>
    </row>
    <row r="389" spans="1:39" ht="18" customHeight="1">
      <c r="A389" s="136" t="s">
        <v>172</v>
      </c>
      <c r="B389" s="137">
        <v>43625354</v>
      </c>
      <c r="C389" s="137">
        <v>45007503</v>
      </c>
      <c r="D389" s="137">
        <v>46436671</v>
      </c>
      <c r="E389" s="137">
        <v>47918225</v>
      </c>
      <c r="F389" s="137">
        <v>49453636</v>
      </c>
      <c r="G389" s="137">
        <v>51020337</v>
      </c>
      <c r="H389" s="137">
        <v>52619314</v>
      </c>
      <c r="I389" s="137">
        <f>[9]Population!I29</f>
        <v>54265158</v>
      </c>
      <c r="J389" s="138">
        <v>55966030</v>
      </c>
      <c r="K389" s="138">
        <v>57724380</v>
      </c>
    </row>
    <row r="390" spans="1:39" ht="18" customHeight="1">
      <c r="G390" s="78"/>
      <c r="H390" s="78"/>
      <c r="I390" s="2"/>
      <c r="J390" s="2"/>
      <c r="K390" s="2"/>
    </row>
    <row r="391" spans="1:39" s="10" customFormat="1" ht="18" customHeight="1">
      <c r="A391" s="107" t="s">
        <v>173</v>
      </c>
      <c r="B391" s="107"/>
      <c r="C391" s="107"/>
      <c r="D391" s="107"/>
      <c r="E391" s="107"/>
      <c r="F391" s="107"/>
      <c r="G391" s="107"/>
      <c r="H391" s="107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</row>
    <row r="392" spans="1:39" ht="18" customHeight="1">
      <c r="K392" s="6" t="s">
        <v>35</v>
      </c>
    </row>
    <row r="393" spans="1:39" ht="18" customHeight="1">
      <c r="A393" s="8" t="s">
        <v>36</v>
      </c>
      <c r="B393" s="120">
        <v>2012</v>
      </c>
      <c r="C393" s="120">
        <v>2013</v>
      </c>
      <c r="D393" s="120">
        <v>2014</v>
      </c>
      <c r="E393" s="120">
        <v>2015</v>
      </c>
      <c r="F393" s="120">
        <v>2016</v>
      </c>
      <c r="G393" s="120">
        <v>2017</v>
      </c>
      <c r="H393" s="120">
        <v>2018</v>
      </c>
      <c r="I393" s="120">
        <v>2019</v>
      </c>
      <c r="J393" s="120">
        <v>2020</v>
      </c>
      <c r="K393" s="120">
        <v>2021</v>
      </c>
    </row>
    <row r="394" spans="1:39" ht="18" customHeight="1">
      <c r="A394" s="90" t="s">
        <v>174</v>
      </c>
      <c r="B394" s="52">
        <f t="shared" ref="B394:J394" si="384">B45</f>
        <v>8797362.1132017691</v>
      </c>
      <c r="C394" s="52">
        <f t="shared" si="384"/>
        <v>10500527.602967501</v>
      </c>
      <c r="D394" s="52">
        <f t="shared" si="384"/>
        <v>11562090.038869999</v>
      </c>
      <c r="E394" s="52">
        <f t="shared" si="384"/>
        <v>13279392.2750671</v>
      </c>
      <c r="F394" s="52">
        <f t="shared" si="384"/>
        <v>16474729.3846683</v>
      </c>
      <c r="G394" s="52">
        <f t="shared" si="384"/>
        <v>19703004.018261101</v>
      </c>
      <c r="H394" s="52">
        <f t="shared" si="384"/>
        <v>21003719.729028501</v>
      </c>
      <c r="I394" s="52">
        <f t="shared" si="384"/>
        <v>20686963.255190998</v>
      </c>
      <c r="J394" s="52">
        <f t="shared" si="384"/>
        <v>22867540.1913164</v>
      </c>
      <c r="K394" s="52">
        <f t="shared" ref="K394" si="385">K45</f>
        <v>23513171.706684299</v>
      </c>
    </row>
    <row r="395" spans="1:39" ht="18" customHeight="1">
      <c r="A395" s="90" t="s">
        <v>175</v>
      </c>
      <c r="B395" s="52">
        <f t="shared" ref="B395:J395" si="386">B46</f>
        <v>4633266.0498876404</v>
      </c>
      <c r="C395" s="52">
        <f t="shared" si="386"/>
        <v>5579311.85630887</v>
      </c>
      <c r="D395" s="52">
        <f t="shared" si="386"/>
        <v>5585210.5964898597</v>
      </c>
      <c r="E395" s="52">
        <f t="shared" si="386"/>
        <v>7158456.5474439403</v>
      </c>
      <c r="F395" s="52">
        <f t="shared" si="386"/>
        <v>8205006.6782478401</v>
      </c>
      <c r="G395" s="52">
        <f t="shared" si="386"/>
        <v>8857938.9584897906</v>
      </c>
      <c r="H395" s="52">
        <f t="shared" si="386"/>
        <v>9240099.7541077808</v>
      </c>
      <c r="I395" s="52">
        <f t="shared" si="386"/>
        <v>10345069.2485628</v>
      </c>
      <c r="J395" s="52">
        <f t="shared" si="386"/>
        <v>10609888.475913201</v>
      </c>
      <c r="K395" s="52">
        <f t="shared" ref="K395" si="387">K46</f>
        <v>11256597.026898701</v>
      </c>
    </row>
    <row r="396" spans="1:39" ht="18" customHeight="1">
      <c r="A396" s="90" t="s">
        <v>176</v>
      </c>
      <c r="B396" s="52">
        <f t="shared" ref="B396:J396" si="388">B47</f>
        <v>1736757.1847985999</v>
      </c>
      <c r="C396" s="52">
        <f t="shared" si="388"/>
        <v>2069113.1587993801</v>
      </c>
      <c r="D396" s="52">
        <f t="shared" si="388"/>
        <v>2477897.0900556799</v>
      </c>
      <c r="E396" s="52">
        <f t="shared" si="388"/>
        <v>2920424.7936117202</v>
      </c>
      <c r="F396" s="52">
        <f t="shared" si="388"/>
        <v>3094767.2326016198</v>
      </c>
      <c r="G396" s="52">
        <f t="shared" si="388"/>
        <v>3310076.0268775201</v>
      </c>
      <c r="H396" s="52">
        <f t="shared" si="388"/>
        <v>3459581.3644319102</v>
      </c>
      <c r="I396" s="52">
        <f t="shared" si="388"/>
        <v>3738359.7515556901</v>
      </c>
      <c r="J396" s="52">
        <f t="shared" si="388"/>
        <v>3947993.3398777498</v>
      </c>
      <c r="K396" s="52">
        <f t="shared" ref="K396" si="389">K47</f>
        <v>4578311.4716161499</v>
      </c>
    </row>
    <row r="397" spans="1:39" ht="18" customHeight="1">
      <c r="A397" s="90" t="s">
        <v>177</v>
      </c>
      <c r="B397" s="52">
        <f t="shared" ref="B397:J397" si="390">B48</f>
        <v>1353297.0899153501</v>
      </c>
      <c r="C397" s="52">
        <f t="shared" si="390"/>
        <v>1375789.50338529</v>
      </c>
      <c r="D397" s="52">
        <f t="shared" si="390"/>
        <v>1658604.8880090599</v>
      </c>
      <c r="E397" s="52">
        <f t="shared" si="390"/>
        <v>1843401.00759175</v>
      </c>
      <c r="F397" s="52">
        <f t="shared" si="390"/>
        <v>1929746.8069623699</v>
      </c>
      <c r="G397" s="52">
        <f t="shared" si="390"/>
        <v>2245558.1178269801</v>
      </c>
      <c r="H397" s="52">
        <f t="shared" si="390"/>
        <v>2218730.8732391102</v>
      </c>
      <c r="I397" s="52">
        <f t="shared" si="390"/>
        <v>2379172.28781963</v>
      </c>
      <c r="J397" s="52">
        <f t="shared" si="390"/>
        <v>2494161.5437390199</v>
      </c>
      <c r="K397" s="52">
        <f t="shared" ref="K397" si="391">K48</f>
        <v>2836934.46212709</v>
      </c>
    </row>
    <row r="398" spans="1:39" ht="18" customHeight="1">
      <c r="A398" s="3" t="s">
        <v>178</v>
      </c>
      <c r="B398" s="52">
        <f t="shared" ref="B398:J398" si="392">B49</f>
        <v>25498.931746705399</v>
      </c>
      <c r="C398" s="52">
        <f t="shared" si="392"/>
        <v>26483.0931782767</v>
      </c>
      <c r="D398" s="52">
        <f t="shared" si="392"/>
        <v>30000.482649221402</v>
      </c>
      <c r="E398" s="52">
        <f t="shared" si="392"/>
        <v>32885.537815823402</v>
      </c>
      <c r="F398" s="52">
        <f t="shared" si="392"/>
        <v>34860.6695767657</v>
      </c>
      <c r="G398" s="52">
        <f t="shared" si="392"/>
        <v>38016.654761114398</v>
      </c>
      <c r="H398" s="52">
        <f t="shared" si="392"/>
        <v>40596.285562848301</v>
      </c>
      <c r="I398" s="52">
        <f t="shared" si="392"/>
        <v>42972.882212689699</v>
      </c>
      <c r="J398" s="52">
        <f t="shared" si="392"/>
        <v>46000.790106896799</v>
      </c>
      <c r="K398" s="52">
        <f t="shared" ref="K398" si="393">K49</f>
        <v>48146.040653960801</v>
      </c>
    </row>
    <row r="399" spans="1:39" ht="18" customHeight="1">
      <c r="A399" s="135" t="s">
        <v>179</v>
      </c>
      <c r="B399" s="133">
        <f t="shared" ref="B399:J399" si="394">SUM(B394:B398)</f>
        <v>16546181.369550064</v>
      </c>
      <c r="C399" s="133">
        <f t="shared" si="394"/>
        <v>19551225.214639317</v>
      </c>
      <c r="D399" s="133">
        <f t="shared" si="394"/>
        <v>21313803.096073825</v>
      </c>
      <c r="E399" s="133">
        <f t="shared" si="394"/>
        <v>25234560.161530335</v>
      </c>
      <c r="F399" s="133">
        <f t="shared" si="394"/>
        <v>29739110.772056896</v>
      </c>
      <c r="G399" s="133">
        <f t="shared" si="394"/>
        <v>34154593.776216507</v>
      </c>
      <c r="H399" s="133">
        <f t="shared" si="394"/>
        <v>35962728.00637015</v>
      </c>
      <c r="I399" s="133">
        <f t="shared" si="394"/>
        <v>37192537.425341807</v>
      </c>
      <c r="J399" s="133">
        <f t="shared" si="394"/>
        <v>39965584.340953268</v>
      </c>
      <c r="K399" s="133">
        <f t="shared" ref="K399" si="395">SUM(K394:K398)</f>
        <v>42233160.707980201</v>
      </c>
    </row>
    <row r="400" spans="1:39" ht="18" customHeight="1"/>
    <row r="401" spans="1:11" ht="18" customHeight="1">
      <c r="A401" s="107" t="s">
        <v>180</v>
      </c>
      <c r="B401" s="107"/>
      <c r="C401" s="107"/>
      <c r="D401" s="107"/>
      <c r="E401" s="107"/>
      <c r="F401" s="107"/>
      <c r="G401" s="107"/>
      <c r="H401" s="107"/>
    </row>
    <row r="402" spans="1:11" ht="18" customHeight="1">
      <c r="K402" s="6" t="s">
        <v>35</v>
      </c>
    </row>
    <row r="403" spans="1:11" ht="18" customHeight="1">
      <c r="A403" s="8" t="s">
        <v>36</v>
      </c>
      <c r="B403" s="120">
        <v>2012</v>
      </c>
      <c r="C403" s="120">
        <v>2013</v>
      </c>
      <c r="D403" s="120">
        <v>2014</v>
      </c>
      <c r="E403" s="120">
        <v>2015</v>
      </c>
      <c r="F403" s="120">
        <v>2016</v>
      </c>
      <c r="G403" s="120">
        <v>2017</v>
      </c>
      <c r="H403" s="120">
        <v>2018</v>
      </c>
      <c r="I403" s="120">
        <v>2019</v>
      </c>
      <c r="J403" s="120">
        <v>2020</v>
      </c>
      <c r="K403" s="120">
        <v>2021</v>
      </c>
    </row>
    <row r="404" spans="1:11" ht="18" customHeight="1">
      <c r="A404" s="90" t="s">
        <v>174</v>
      </c>
      <c r="B404" s="52">
        <f t="shared" ref="B404:J404" si="396">B147</f>
        <v>10806677.5833054</v>
      </c>
      <c r="C404" s="52">
        <f t="shared" si="396"/>
        <v>11283264.343966199</v>
      </c>
      <c r="D404" s="52">
        <f t="shared" si="396"/>
        <v>12344014.101347299</v>
      </c>
      <c r="E404" s="52">
        <f t="shared" si="396"/>
        <v>13279392.2750671</v>
      </c>
      <c r="F404" s="52">
        <f t="shared" si="396"/>
        <v>13996347.686854901</v>
      </c>
      <c r="G404" s="52">
        <f t="shared" si="396"/>
        <v>14895621.834050801</v>
      </c>
      <c r="H404" s="52">
        <f t="shared" si="396"/>
        <v>15659174.9347154</v>
      </c>
      <c r="I404" s="52">
        <f t="shared" si="396"/>
        <v>16351311.5311167</v>
      </c>
      <c r="J404" s="52">
        <f t="shared" si="396"/>
        <v>17174743.404260401</v>
      </c>
      <c r="K404" s="52">
        <f t="shared" ref="K404" si="397">K147</f>
        <v>17785971.720380701</v>
      </c>
    </row>
    <row r="405" spans="1:11" ht="18" customHeight="1">
      <c r="A405" s="90" t="s">
        <v>175</v>
      </c>
      <c r="B405" s="52">
        <f t="shared" ref="B405:J405" si="398">B148</f>
        <v>6204979.52016606</v>
      </c>
      <c r="C405" s="52">
        <f t="shared" si="398"/>
        <v>6503187.3332949197</v>
      </c>
      <c r="D405" s="52">
        <f>D148</f>
        <v>6820846.0487284102</v>
      </c>
      <c r="E405" s="52">
        <f t="shared" si="398"/>
        <v>7158456.5469417199</v>
      </c>
      <c r="F405" s="52">
        <f t="shared" si="398"/>
        <v>7506592.6082589598</v>
      </c>
      <c r="G405" s="52">
        <f t="shared" si="398"/>
        <v>7876591.6069716001</v>
      </c>
      <c r="H405" s="52">
        <f t="shared" si="398"/>
        <v>8266048.5042515704</v>
      </c>
      <c r="I405" s="52">
        <f t="shared" si="398"/>
        <v>8676074.2959608492</v>
      </c>
      <c r="J405" s="52">
        <f t="shared" si="398"/>
        <v>9107854.0582324807</v>
      </c>
      <c r="K405" s="52">
        <f t="shared" ref="K405" si="399">K148</f>
        <v>9562643.1819028892</v>
      </c>
    </row>
    <row r="406" spans="1:11" ht="18" customHeight="1">
      <c r="A406" s="90" t="s">
        <v>176</v>
      </c>
      <c r="B406" s="52">
        <f t="shared" ref="B406:J406" si="400">B149</f>
        <v>2578778.7797257798</v>
      </c>
      <c r="C406" s="52">
        <f t="shared" si="400"/>
        <v>2695824.6612197598</v>
      </c>
      <c r="D406" s="52">
        <f t="shared" si="400"/>
        <v>2825341.1794638201</v>
      </c>
      <c r="E406" s="52">
        <f t="shared" si="400"/>
        <v>2920424.7936117202</v>
      </c>
      <c r="F406" s="52">
        <f t="shared" si="400"/>
        <v>3034569.3825792898</v>
      </c>
      <c r="G406" s="52">
        <f t="shared" si="400"/>
        <v>3180379.3041485199</v>
      </c>
      <c r="H406" s="52">
        <f t="shared" si="400"/>
        <v>3334791.21393885</v>
      </c>
      <c r="I406" s="52">
        <f t="shared" si="400"/>
        <v>3495187.12173656</v>
      </c>
      <c r="J406" s="52">
        <f t="shared" si="400"/>
        <v>3608190.3685185001</v>
      </c>
      <c r="K406" s="52">
        <f t="shared" ref="K406" si="401">K149</f>
        <v>3735011.15232031</v>
      </c>
    </row>
    <row r="407" spans="1:11" ht="18" customHeight="1">
      <c r="A407" s="90" t="s">
        <v>177</v>
      </c>
      <c r="B407" s="52">
        <f t="shared" ref="B407:J407" si="402">B150</f>
        <v>2187669.1088929102</v>
      </c>
      <c r="C407" s="52">
        <f t="shared" si="402"/>
        <v>1896254.04358433</v>
      </c>
      <c r="D407" s="52">
        <f t="shared" si="402"/>
        <v>1930393.73496478</v>
      </c>
      <c r="E407" s="52">
        <f t="shared" si="402"/>
        <v>1843401.00759175</v>
      </c>
      <c r="F407" s="52">
        <f t="shared" si="402"/>
        <v>1864627.3488767201</v>
      </c>
      <c r="G407" s="52">
        <f t="shared" si="402"/>
        <v>2020292.45516847</v>
      </c>
      <c r="H407" s="52">
        <f t="shared" si="402"/>
        <v>2206241.8695662599</v>
      </c>
      <c r="I407" s="52">
        <f t="shared" si="402"/>
        <v>2239891.7345174002</v>
      </c>
      <c r="J407" s="52">
        <f t="shared" si="402"/>
        <v>2391612.9402841502</v>
      </c>
      <c r="K407" s="52">
        <f t="shared" ref="K407" si="403">K150</f>
        <v>2451430.0221329802</v>
      </c>
    </row>
    <row r="408" spans="1:11" s="2" customFormat="1" ht="18" customHeight="1">
      <c r="A408" s="3" t="s">
        <v>178</v>
      </c>
      <c r="B408" s="52">
        <f t="shared" ref="B408:J408" si="404">B151</f>
        <v>28924.918734411898</v>
      </c>
      <c r="C408" s="52">
        <f t="shared" si="404"/>
        <v>29661.222122037299</v>
      </c>
      <c r="D408" s="52">
        <f t="shared" si="404"/>
        <v>31481.698140957302</v>
      </c>
      <c r="E408" s="52">
        <f t="shared" si="404"/>
        <v>32885.537815823402</v>
      </c>
      <c r="F408" s="52">
        <f t="shared" si="404"/>
        <v>34201.262928997901</v>
      </c>
      <c r="G408" s="52">
        <f t="shared" si="404"/>
        <v>36091.002348484202</v>
      </c>
      <c r="H408" s="52">
        <f t="shared" si="404"/>
        <v>37941.3477326922</v>
      </c>
      <c r="I408" s="52">
        <f t="shared" si="404"/>
        <v>39562.3486475885</v>
      </c>
      <c r="J408" s="52">
        <f t="shared" si="404"/>
        <v>41475.048409448202</v>
      </c>
      <c r="K408" s="52">
        <f t="shared" ref="K408" si="405">K151</f>
        <v>42133.2901602126</v>
      </c>
    </row>
    <row r="409" spans="1:11" ht="18" customHeight="1">
      <c r="A409" s="135" t="s">
        <v>179</v>
      </c>
      <c r="B409" s="133">
        <f t="shared" ref="B409:J409" si="406">SUM(B404:B408)</f>
        <v>21807029.91082456</v>
      </c>
      <c r="C409" s="133">
        <f t="shared" si="406"/>
        <v>22408191.604187243</v>
      </c>
      <c r="D409" s="133">
        <f t="shared" si="406"/>
        <v>23952076.762645267</v>
      </c>
      <c r="E409" s="133">
        <f t="shared" si="406"/>
        <v>25234560.161028113</v>
      </c>
      <c r="F409" s="133">
        <f t="shared" si="406"/>
        <v>26436338.289498866</v>
      </c>
      <c r="G409" s="133">
        <f t="shared" si="406"/>
        <v>28008976.202687874</v>
      </c>
      <c r="H409" s="133">
        <f t="shared" si="406"/>
        <v>29504197.870204777</v>
      </c>
      <c r="I409" s="133">
        <f t="shared" si="406"/>
        <v>30802027.031979095</v>
      </c>
      <c r="J409" s="133">
        <f t="shared" si="406"/>
        <v>32323875.819704983</v>
      </c>
      <c r="K409" s="133">
        <f t="shared" ref="K409" si="407">SUM(K404:K408)</f>
        <v>33577189.366897091</v>
      </c>
    </row>
    <row r="410" spans="1:11" ht="18" customHeight="1"/>
    <row r="411" spans="1:11" ht="18" customHeight="1">
      <c r="A411" s="107" t="s">
        <v>181</v>
      </c>
      <c r="B411" s="107"/>
      <c r="C411" s="107"/>
      <c r="D411" s="107"/>
      <c r="E411" s="107"/>
      <c r="F411" s="107"/>
      <c r="G411" s="107"/>
      <c r="H411" s="107"/>
    </row>
    <row r="412" spans="1:11" ht="18" customHeight="1">
      <c r="A412" s="2"/>
      <c r="K412" s="6" t="s">
        <v>35</v>
      </c>
    </row>
    <row r="413" spans="1:11" ht="18" customHeight="1">
      <c r="A413" s="8" t="s">
        <v>36</v>
      </c>
      <c r="B413" s="120">
        <v>2012</v>
      </c>
      <c r="C413" s="120">
        <v>2013</v>
      </c>
      <c r="D413" s="120">
        <v>2014</v>
      </c>
      <c r="E413" s="120">
        <v>2015</v>
      </c>
      <c r="F413" s="120">
        <v>2016</v>
      </c>
      <c r="G413" s="120">
        <v>2017</v>
      </c>
      <c r="H413" s="120">
        <v>2018</v>
      </c>
      <c r="I413" s="120">
        <v>2019</v>
      </c>
      <c r="J413" s="120">
        <v>2020</v>
      </c>
      <c r="K413" s="120">
        <v>2021</v>
      </c>
    </row>
    <row r="414" spans="1:11" ht="18" customHeight="1">
      <c r="A414" s="3" t="s">
        <v>182</v>
      </c>
      <c r="B414" s="11">
        <f t="shared" ref="B414:J414" si="408">B51</f>
        <v>3071557.9033699399</v>
      </c>
      <c r="C414" s="11">
        <f t="shared" si="408"/>
        <v>3125480.4340036898</v>
      </c>
      <c r="D414" s="11">
        <f t="shared" si="408"/>
        <v>3097933.3861746602</v>
      </c>
      <c r="E414" s="11">
        <f t="shared" si="408"/>
        <v>4055619.4186553201</v>
      </c>
      <c r="F414" s="11">
        <f t="shared" si="408"/>
        <v>5299362.3812413802</v>
      </c>
      <c r="G414" s="11">
        <f t="shared" si="408"/>
        <v>5206217.0840838598</v>
      </c>
      <c r="H414" s="11">
        <f t="shared" si="408"/>
        <v>6573058.9041233202</v>
      </c>
      <c r="I414" s="76">
        <f t="shared" si="408"/>
        <v>7213402.8693004102</v>
      </c>
      <c r="J414" s="76">
        <f t="shared" si="408"/>
        <v>9947971.4593746103</v>
      </c>
      <c r="K414" s="76">
        <f t="shared" ref="K414" si="409">K51</f>
        <v>11587501.2564197</v>
      </c>
    </row>
    <row r="415" spans="1:11" ht="18" customHeight="1">
      <c r="A415" s="3" t="s">
        <v>183</v>
      </c>
      <c r="B415" s="11">
        <f t="shared" ref="B415:J415" si="410">B52</f>
        <v>5881780.4069424896</v>
      </c>
      <c r="C415" s="11">
        <f t="shared" si="410"/>
        <v>6648876.1713179601</v>
      </c>
      <c r="D415" s="11">
        <f t="shared" si="410"/>
        <v>7533518.9998027198</v>
      </c>
      <c r="E415" s="11">
        <f t="shared" si="410"/>
        <v>7411671.7844324298</v>
      </c>
      <c r="F415" s="11">
        <f t="shared" si="410"/>
        <v>8467126.2624940891</v>
      </c>
      <c r="G415" s="11">
        <f t="shared" si="410"/>
        <v>9102281.6811026298</v>
      </c>
      <c r="H415" s="11">
        <f t="shared" si="410"/>
        <v>10418776.379070699</v>
      </c>
      <c r="I415" s="76">
        <f t="shared" si="410"/>
        <v>11860403.1499121</v>
      </c>
      <c r="J415" s="76">
        <f t="shared" si="410"/>
        <v>12531009.378045</v>
      </c>
      <c r="K415" s="76">
        <f t="shared" ref="K415" si="411">K52</f>
        <v>12635164.0493402</v>
      </c>
    </row>
    <row r="416" spans="1:11" ht="18" customHeight="1">
      <c r="A416" s="3" t="s">
        <v>184</v>
      </c>
      <c r="B416" s="11">
        <f t="shared" ref="B416:J416" si="412">B53</f>
        <v>522828.81573835498</v>
      </c>
      <c r="C416" s="11">
        <f t="shared" si="412"/>
        <v>550300.06308532599</v>
      </c>
      <c r="D416" s="11">
        <f t="shared" si="412"/>
        <v>818692.78426427697</v>
      </c>
      <c r="E416" s="11">
        <f t="shared" si="412"/>
        <v>798801.19290113205</v>
      </c>
      <c r="F416" s="11">
        <f t="shared" si="412"/>
        <v>472868.32280472602</v>
      </c>
      <c r="G416" s="11">
        <f t="shared" si="412"/>
        <v>413350.53614156001</v>
      </c>
      <c r="H416" s="11">
        <f t="shared" si="412"/>
        <v>348526.69145061699</v>
      </c>
      <c r="I416" s="76">
        <f t="shared" si="412"/>
        <v>369917.10417618201</v>
      </c>
      <c r="J416" s="76">
        <f t="shared" si="412"/>
        <v>398084.33160177403</v>
      </c>
      <c r="K416" s="76">
        <f t="shared" ref="K416" si="413">K53</f>
        <v>380056.82775884599</v>
      </c>
    </row>
    <row r="417" spans="1:11" ht="18" customHeight="1">
      <c r="A417" s="3" t="s">
        <v>185</v>
      </c>
      <c r="B417" s="11">
        <f t="shared" ref="B417:J417" si="414">B54</f>
        <v>279325.821480393</v>
      </c>
      <c r="C417" s="11">
        <f t="shared" si="414"/>
        <v>324028.03898981598</v>
      </c>
      <c r="D417" s="11">
        <f t="shared" si="414"/>
        <v>371581.06568820798</v>
      </c>
      <c r="E417" s="11">
        <f t="shared" si="414"/>
        <v>390758.08580412401</v>
      </c>
      <c r="F417" s="11">
        <f t="shared" si="414"/>
        <v>433131.97329869802</v>
      </c>
      <c r="G417" s="11">
        <f t="shared" si="414"/>
        <v>519909.27940544201</v>
      </c>
      <c r="H417" s="11">
        <f t="shared" si="414"/>
        <v>566562.17306940397</v>
      </c>
      <c r="I417" s="76">
        <f t="shared" si="414"/>
        <v>628187.16795546201</v>
      </c>
      <c r="J417" s="76">
        <f t="shared" si="414"/>
        <v>745222.07079135103</v>
      </c>
      <c r="K417" s="76">
        <f t="shared" ref="K417" si="415">K54</f>
        <v>876938.96649771999</v>
      </c>
    </row>
    <row r="418" spans="1:11" ht="18" customHeight="1">
      <c r="A418" s="3" t="s">
        <v>186</v>
      </c>
      <c r="B418" s="11">
        <f t="shared" ref="B418:J418" si="416">B55</f>
        <v>6073134.0575296097</v>
      </c>
      <c r="C418" s="11">
        <f t="shared" si="416"/>
        <v>7921637.2636659797</v>
      </c>
      <c r="D418" s="11">
        <f t="shared" si="416"/>
        <v>8946007.3640816901</v>
      </c>
      <c r="E418" s="11">
        <f t="shared" si="416"/>
        <v>10446796.7775917</v>
      </c>
      <c r="F418" s="11">
        <f t="shared" si="416"/>
        <v>12264650.3966989</v>
      </c>
      <c r="G418" s="11">
        <f t="shared" si="416"/>
        <v>14493825.8429792</v>
      </c>
      <c r="H418" s="11">
        <f t="shared" si="416"/>
        <v>16944950.124747001</v>
      </c>
      <c r="I418" s="76">
        <f t="shared" si="416"/>
        <v>19872301.7697437</v>
      </c>
      <c r="J418" s="76">
        <f t="shared" si="416"/>
        <v>21328054.762060001</v>
      </c>
      <c r="K418" s="76">
        <f t="shared" ref="K418" si="417">K55</f>
        <v>22364760.239488099</v>
      </c>
    </row>
    <row r="419" spans="1:11" ht="18" customHeight="1">
      <c r="A419" s="120" t="s">
        <v>187</v>
      </c>
      <c r="B419" s="132">
        <f t="shared" ref="B419:J419" si="418">SUM(B414:B418)</f>
        <v>15828627.005060788</v>
      </c>
      <c r="C419" s="132">
        <f t="shared" si="418"/>
        <v>18570321.971062772</v>
      </c>
      <c r="D419" s="132">
        <f t="shared" si="418"/>
        <v>20767733.600011557</v>
      </c>
      <c r="E419" s="132">
        <f t="shared" si="418"/>
        <v>23103647.259384707</v>
      </c>
      <c r="F419" s="132">
        <f t="shared" si="418"/>
        <v>26937139.336537793</v>
      </c>
      <c r="G419" s="132">
        <f t="shared" si="418"/>
        <v>29735584.423712689</v>
      </c>
      <c r="H419" s="132">
        <f t="shared" si="418"/>
        <v>34851874.272461042</v>
      </c>
      <c r="I419" s="134">
        <f t="shared" si="418"/>
        <v>39944212.061087854</v>
      </c>
      <c r="J419" s="134">
        <f t="shared" si="418"/>
        <v>44950342.001872733</v>
      </c>
      <c r="K419" s="134">
        <f t="shared" ref="K419" si="419">SUM(K414:K418)</f>
        <v>47844421.339504562</v>
      </c>
    </row>
    <row r="420" spans="1:11" ht="18" customHeight="1"/>
    <row r="421" spans="1:11" ht="18" customHeight="1">
      <c r="A421" s="107" t="s">
        <v>188</v>
      </c>
      <c r="B421" s="107"/>
      <c r="C421" s="107"/>
      <c r="D421" s="107"/>
      <c r="E421" s="107"/>
      <c r="F421" s="107"/>
      <c r="G421" s="107"/>
      <c r="H421" s="107"/>
    </row>
    <row r="422" spans="1:11" ht="18" customHeight="1">
      <c r="K422" s="6" t="s">
        <v>35</v>
      </c>
    </row>
    <row r="423" spans="1:11" ht="18" customHeight="1">
      <c r="A423" s="8" t="s">
        <v>36</v>
      </c>
      <c r="B423" s="120">
        <v>2012</v>
      </c>
      <c r="C423" s="120">
        <v>2013</v>
      </c>
      <c r="D423" s="120">
        <v>2014</v>
      </c>
      <c r="E423" s="120">
        <v>2015</v>
      </c>
      <c r="F423" s="120">
        <v>2016</v>
      </c>
      <c r="G423" s="120">
        <v>2017</v>
      </c>
      <c r="H423" s="120">
        <v>2018</v>
      </c>
      <c r="I423" s="120">
        <v>2019</v>
      </c>
      <c r="J423" s="120">
        <v>2020</v>
      </c>
      <c r="K423" s="120">
        <v>2021</v>
      </c>
    </row>
    <row r="424" spans="1:11" ht="18" customHeight="1">
      <c r="A424" s="3" t="s">
        <v>182</v>
      </c>
      <c r="B424" s="11">
        <f t="shared" ref="B424:J424" si="420">B153</f>
        <v>3314742.2077436401</v>
      </c>
      <c r="C424" s="11">
        <f t="shared" si="420"/>
        <v>3464720.66934253</v>
      </c>
      <c r="D424" s="11">
        <f t="shared" si="420"/>
        <v>3687273.0299388398</v>
      </c>
      <c r="E424" s="11">
        <f t="shared" si="420"/>
        <v>4055619.4186553201</v>
      </c>
      <c r="F424" s="11">
        <f t="shared" si="420"/>
        <v>4356708.6146038203</v>
      </c>
      <c r="G424" s="11">
        <f t="shared" si="420"/>
        <v>4588623.8681428004</v>
      </c>
      <c r="H424" s="11">
        <f t="shared" si="420"/>
        <v>4659195.19744913</v>
      </c>
      <c r="I424" s="11">
        <f t="shared" si="420"/>
        <v>5485112.3617860498</v>
      </c>
      <c r="J424" s="11">
        <f t="shared" si="420"/>
        <v>5878341.8250830797</v>
      </c>
      <c r="K424" s="11">
        <f t="shared" ref="K424" si="421">K153</f>
        <v>6442881.2876814399</v>
      </c>
    </row>
    <row r="425" spans="1:11">
      <c r="A425" s="3" t="s">
        <v>183</v>
      </c>
      <c r="B425" s="11">
        <f t="shared" ref="B425:J425" si="422">B154</f>
        <v>6066988.8230707897</v>
      </c>
      <c r="C425" s="11">
        <f t="shared" si="422"/>
        <v>6292514.3244128898</v>
      </c>
      <c r="D425" s="11">
        <f t="shared" si="422"/>
        <v>6919794.1656146897</v>
      </c>
      <c r="E425" s="11">
        <f t="shared" si="422"/>
        <v>7411671.6453084797</v>
      </c>
      <c r="F425" s="11">
        <f t="shared" si="422"/>
        <v>8213364.2965818699</v>
      </c>
      <c r="G425" s="11">
        <f t="shared" si="422"/>
        <v>8889817.9832404293</v>
      </c>
      <c r="H425" s="11">
        <f t="shared" si="422"/>
        <v>9623500.6628468409</v>
      </c>
      <c r="I425" s="11">
        <f t="shared" si="422"/>
        <v>10184558.417162901</v>
      </c>
      <c r="J425" s="11">
        <f t="shared" si="422"/>
        <v>10646278.520916101</v>
      </c>
      <c r="K425" s="11">
        <f t="shared" ref="K425" si="423">K154</f>
        <v>11155761.8493175</v>
      </c>
    </row>
    <row r="426" spans="1:11" ht="18" customHeight="1">
      <c r="A426" s="3" t="s">
        <v>184</v>
      </c>
      <c r="B426" s="11">
        <f t="shared" ref="B426:J426" si="424">B155</f>
        <v>669068.62915411103</v>
      </c>
      <c r="C426" s="11">
        <f t="shared" si="424"/>
        <v>723608.05413620605</v>
      </c>
      <c r="D426" s="11">
        <f>D155</f>
        <v>815296.84270876495</v>
      </c>
      <c r="E426" s="11">
        <f t="shared" si="424"/>
        <v>798801.19290113205</v>
      </c>
      <c r="F426" s="11">
        <f t="shared" si="424"/>
        <v>869262.45412417105</v>
      </c>
      <c r="G426" s="11">
        <f t="shared" si="424"/>
        <v>877666.62894444098</v>
      </c>
      <c r="H426" s="11">
        <f t="shared" si="424"/>
        <v>928174.49127234204</v>
      </c>
      <c r="I426" s="11">
        <f t="shared" si="424"/>
        <v>994879.16113207897</v>
      </c>
      <c r="J426" s="11">
        <f t="shared" si="424"/>
        <v>1049610.1183349499</v>
      </c>
      <c r="K426" s="11">
        <f t="shared" ref="K426" si="425">K155</f>
        <v>1154204.33741603</v>
      </c>
    </row>
    <row r="427" spans="1:11" ht="18" customHeight="1">
      <c r="A427" s="3" t="s">
        <v>185</v>
      </c>
      <c r="B427" s="11">
        <f t="shared" ref="B427:J427" si="426">B156</f>
        <v>358360.72242925101</v>
      </c>
      <c r="C427" s="11">
        <f t="shared" si="426"/>
        <v>367890.18061438698</v>
      </c>
      <c r="D427" s="11">
        <f t="shared" si="426"/>
        <v>381759.71081937599</v>
      </c>
      <c r="E427" s="11">
        <f t="shared" si="426"/>
        <v>390758.08580412401</v>
      </c>
      <c r="F427" s="11">
        <f t="shared" si="426"/>
        <v>417899.06404078798</v>
      </c>
      <c r="G427" s="11">
        <f t="shared" si="426"/>
        <v>444660.05729730998</v>
      </c>
      <c r="H427" s="11">
        <f t="shared" si="426"/>
        <v>477510.23791852401</v>
      </c>
      <c r="I427" s="11">
        <f t="shared" si="426"/>
        <v>510410.61729430902</v>
      </c>
      <c r="J427" s="11">
        <f t="shared" si="426"/>
        <v>540159.16484778002</v>
      </c>
      <c r="K427" s="11">
        <f t="shared" ref="K427" si="427">K156</f>
        <v>575212.97824524902</v>
      </c>
    </row>
    <row r="428" spans="1:11" ht="18" customHeight="1">
      <c r="A428" s="3" t="s">
        <v>186</v>
      </c>
      <c r="B428" s="11">
        <f t="shared" ref="B428:J428" si="428">B157</f>
        <v>7578263.1007550303</v>
      </c>
      <c r="C428" s="11">
        <f t="shared" si="428"/>
        <v>9023352.7701589894</v>
      </c>
      <c r="D428" s="11">
        <f t="shared" si="428"/>
        <v>9253082.2510761507</v>
      </c>
      <c r="E428" s="11">
        <f t="shared" si="428"/>
        <v>10446796.7775917</v>
      </c>
      <c r="F428" s="11">
        <f t="shared" si="428"/>
        <v>11960720.4629992</v>
      </c>
      <c r="G428" s="11">
        <f t="shared" si="428"/>
        <v>13765005.451073101</v>
      </c>
      <c r="H428" s="11">
        <f t="shared" si="428"/>
        <v>15655747.4728618</v>
      </c>
      <c r="I428" s="11">
        <f t="shared" si="428"/>
        <v>17802021.1616451</v>
      </c>
      <c r="J428" s="11">
        <f t="shared" si="428"/>
        <v>19421672.086679399</v>
      </c>
      <c r="K428" s="11">
        <f t="shared" ref="K428" si="429">K157</f>
        <v>20256409.880571298</v>
      </c>
    </row>
    <row r="429" spans="1:11" ht="18" customHeight="1">
      <c r="A429" s="120" t="s">
        <v>187</v>
      </c>
      <c r="B429" s="132">
        <f t="shared" ref="B429:J429" si="430">SUM(B424:B428)</f>
        <v>17987423.483152822</v>
      </c>
      <c r="C429" s="132">
        <f t="shared" si="430"/>
        <v>19872085.998665001</v>
      </c>
      <c r="D429" s="132">
        <f t="shared" si="430"/>
        <v>21057206.000157822</v>
      </c>
      <c r="E429" s="132">
        <f t="shared" si="430"/>
        <v>23103647.120260756</v>
      </c>
      <c r="F429" s="132">
        <f t="shared" si="430"/>
        <v>25817954.892349847</v>
      </c>
      <c r="G429" s="132">
        <f t="shared" si="430"/>
        <v>28565773.98869808</v>
      </c>
      <c r="H429" s="132">
        <f t="shared" si="430"/>
        <v>31344128.062348634</v>
      </c>
      <c r="I429" s="132">
        <f t="shared" si="430"/>
        <v>34976981.719020441</v>
      </c>
      <c r="J429" s="132">
        <f t="shared" si="430"/>
        <v>37536061.715861306</v>
      </c>
      <c r="K429" s="132">
        <f t="shared" ref="K429" si="431">SUM(K424:K428)</f>
        <v>39584470.333231516</v>
      </c>
    </row>
    <row r="430" spans="1:11" ht="18" customHeight="1"/>
    <row r="431" spans="1:11" ht="18" customHeight="1">
      <c r="A431" s="107" t="s">
        <v>189</v>
      </c>
      <c r="B431" s="107"/>
      <c r="C431" s="107"/>
      <c r="D431" s="107"/>
      <c r="E431" s="107"/>
      <c r="F431" s="107"/>
      <c r="G431" s="107"/>
      <c r="H431" s="107"/>
    </row>
    <row r="432" spans="1:11" ht="18" customHeight="1">
      <c r="K432" s="6" t="s">
        <v>35</v>
      </c>
    </row>
    <row r="433" spans="1:11" ht="18" customHeight="1">
      <c r="A433" s="8" t="s">
        <v>36</v>
      </c>
      <c r="B433" s="120">
        <v>2012</v>
      </c>
      <c r="C433" s="120">
        <v>2013</v>
      </c>
      <c r="D433" s="120">
        <v>2014</v>
      </c>
      <c r="E433" s="120">
        <v>2015</v>
      </c>
      <c r="F433" s="120">
        <v>2016</v>
      </c>
      <c r="G433" s="120">
        <v>2017</v>
      </c>
      <c r="H433" s="120">
        <v>2018</v>
      </c>
      <c r="I433" s="120">
        <v>2019</v>
      </c>
      <c r="J433" s="120">
        <v>2020</v>
      </c>
      <c r="K433" s="120">
        <v>2021</v>
      </c>
    </row>
    <row r="434" spans="1:11" ht="18" customHeight="1">
      <c r="A434" s="36" t="s">
        <v>190</v>
      </c>
      <c r="B434" s="11">
        <f t="shared" ref="B434:H447" si="432">B57</f>
        <v>6448378.3183162501</v>
      </c>
      <c r="C434" s="11">
        <f t="shared" si="432"/>
        <v>7063672.6583589902</v>
      </c>
      <c r="D434" s="11">
        <f t="shared" si="432"/>
        <v>8045701.6005100301</v>
      </c>
      <c r="E434" s="11">
        <f t="shared" si="432"/>
        <v>8747862.1211202107</v>
      </c>
      <c r="F434" s="11">
        <f t="shared" si="432"/>
        <v>9861677.7999534607</v>
      </c>
      <c r="G434" s="11">
        <f t="shared" si="432"/>
        <v>10843498.6124068</v>
      </c>
      <c r="H434" s="11">
        <f t="shared" si="432"/>
        <v>11793200.6076297</v>
      </c>
      <c r="I434" s="76">
        <f>'[2]GDP current prices'!I19</f>
        <v>12264511.085243599</v>
      </c>
      <c r="J434" s="76">
        <f>'[10]GDP CP'!J19</f>
        <v>12935145.093</v>
      </c>
      <c r="K434" s="76">
        <f>'[10]GDP CP'!K19</f>
        <v>14056161.4238778</v>
      </c>
    </row>
    <row r="435" spans="1:11" ht="18" customHeight="1">
      <c r="A435" s="36" t="s">
        <v>191</v>
      </c>
      <c r="B435" s="11">
        <f t="shared" si="432"/>
        <v>3747784.4576636301</v>
      </c>
      <c r="C435" s="11">
        <f t="shared" si="432"/>
        <v>5246332.5577180702</v>
      </c>
      <c r="D435" s="11">
        <f t="shared" si="432"/>
        <v>6167365.60041147</v>
      </c>
      <c r="E435" s="11">
        <f t="shared" si="432"/>
        <v>6929894.8638267899</v>
      </c>
      <c r="F435" s="11">
        <f t="shared" si="432"/>
        <v>7549483.6438735398</v>
      </c>
      <c r="G435" s="11">
        <f t="shared" si="432"/>
        <v>7897993.1208748203</v>
      </c>
      <c r="H435" s="11">
        <f t="shared" si="432"/>
        <v>8381276.3295535296</v>
      </c>
      <c r="I435" s="76">
        <f>'[2]GDP current prices'!I20</f>
        <v>9622791.9634890705</v>
      </c>
      <c r="J435" s="76">
        <f>'[10]GDP CP'!J20</f>
        <v>11172778.32412</v>
      </c>
      <c r="K435" s="76">
        <f>'[10]GDP CP'!K20</f>
        <v>11527735.623686399</v>
      </c>
    </row>
    <row r="436" spans="1:11" ht="18" customHeight="1">
      <c r="A436" s="36" t="s">
        <v>192</v>
      </c>
      <c r="B436" s="11">
        <f t="shared" si="432"/>
        <v>1253969.98924217</v>
      </c>
      <c r="C436" s="11">
        <f t="shared" si="432"/>
        <v>1317190.74454784</v>
      </c>
      <c r="D436" s="11">
        <f t="shared" si="432"/>
        <v>1330370.8520022801</v>
      </c>
      <c r="E436" s="11">
        <f t="shared" si="432"/>
        <v>1421916.0998780299</v>
      </c>
      <c r="F436" s="11">
        <f t="shared" si="432"/>
        <v>1523035.2110703001</v>
      </c>
      <c r="G436" s="11">
        <f t="shared" si="432"/>
        <v>1602543.1569571299</v>
      </c>
      <c r="H436" s="11">
        <f t="shared" si="432"/>
        <v>1653791.9153520099</v>
      </c>
      <c r="I436" s="76">
        <f>'[2]GDP current prices'!I21</f>
        <v>1764897.54210999</v>
      </c>
      <c r="J436" s="76">
        <f>'[10]GDP CP'!J21</f>
        <v>1506710.9033315501</v>
      </c>
      <c r="K436" s="76">
        <f>'[10]GDP CP'!K21</f>
        <v>1715763.96569638</v>
      </c>
    </row>
    <row r="437" spans="1:11" ht="18" customHeight="1">
      <c r="A437" s="36" t="s">
        <v>193</v>
      </c>
      <c r="B437" s="11">
        <f t="shared" si="432"/>
        <v>1282255.0705478301</v>
      </c>
      <c r="C437" s="11">
        <f t="shared" si="432"/>
        <v>1433178.7103897801</v>
      </c>
      <c r="D437" s="11">
        <f t="shared" si="432"/>
        <v>1598596.8798792399</v>
      </c>
      <c r="E437" s="11">
        <f t="shared" si="432"/>
        <v>1681098.00981224</v>
      </c>
      <c r="F437" s="11">
        <f t="shared" si="432"/>
        <v>1739555.8013454999</v>
      </c>
      <c r="G437" s="11">
        <f t="shared" si="432"/>
        <v>1829360.0684400201</v>
      </c>
      <c r="H437" s="11">
        <f t="shared" si="432"/>
        <v>1948179.9193372701</v>
      </c>
      <c r="I437" s="76">
        <f>'[2]GDP current prices'!I22</f>
        <v>2052242.44045412</v>
      </c>
      <c r="J437" s="76">
        <f>'[10]GDP CP'!J22</f>
        <v>2196757.5733626899</v>
      </c>
      <c r="K437" s="76">
        <f>'[10]GDP CP'!K22</f>
        <v>2375162.3528009602</v>
      </c>
    </row>
    <row r="438" spans="1:11" ht="18" customHeight="1">
      <c r="A438" s="36" t="s">
        <v>194</v>
      </c>
      <c r="B438" s="11">
        <f t="shared" si="432"/>
        <v>2561996.5867301002</v>
      </c>
      <c r="C438" s="11">
        <f t="shared" si="432"/>
        <v>2541197.7252715402</v>
      </c>
      <c r="D438" s="11">
        <f t="shared" si="432"/>
        <v>3614990.5144536002</v>
      </c>
      <c r="E438" s="11">
        <f t="shared" si="432"/>
        <v>4189021.4581138398</v>
      </c>
      <c r="F438" s="11">
        <f t="shared" si="432"/>
        <v>5268866.0517340098</v>
      </c>
      <c r="G438" s="11">
        <f t="shared" si="432"/>
        <v>4789631.7646707101</v>
      </c>
      <c r="H438" s="11">
        <f t="shared" si="432"/>
        <v>4947301.3560509495</v>
      </c>
      <c r="I438" s="76">
        <f>'[2]GDP current prices'!I23</f>
        <v>4927613.3034006897</v>
      </c>
      <c r="J438" s="76">
        <f>'[10]GDP CP'!J23</f>
        <v>5259756.69186363</v>
      </c>
      <c r="K438" s="76">
        <f>'[10]GDP CP'!K23</f>
        <v>5414783.98650523</v>
      </c>
    </row>
    <row r="439" spans="1:11" ht="18" customHeight="1">
      <c r="A439" s="36" t="s">
        <v>195</v>
      </c>
      <c r="B439" s="11">
        <f t="shared" si="432"/>
        <v>2308220.7254804699</v>
      </c>
      <c r="C439" s="11">
        <f t="shared" si="432"/>
        <v>2551028.9161691102</v>
      </c>
      <c r="D439" s="11">
        <f t="shared" si="432"/>
        <v>2721060.8292281702</v>
      </c>
      <c r="E439" s="11">
        <f t="shared" si="432"/>
        <v>2949597.61698128</v>
      </c>
      <c r="F439" s="11">
        <f t="shared" si="432"/>
        <v>3162290.4893883299</v>
      </c>
      <c r="G439" s="11">
        <f t="shared" si="432"/>
        <v>3334170.6783324601</v>
      </c>
      <c r="H439" s="11">
        <f t="shared" si="432"/>
        <v>3553629.70409542</v>
      </c>
      <c r="I439" s="76">
        <f>'[2]GDP current prices'!I24</f>
        <v>3834060.9313202798</v>
      </c>
      <c r="J439" s="76">
        <f>'[10]GDP CP'!J24</f>
        <v>4253172.4189192504</v>
      </c>
      <c r="K439" s="76">
        <f>'[10]GDP CP'!K24</f>
        <v>4524204.4613818796</v>
      </c>
    </row>
    <row r="440" spans="1:11" ht="18" customHeight="1">
      <c r="A440" s="36" t="s">
        <v>196</v>
      </c>
      <c r="B440" s="11">
        <f t="shared" si="432"/>
        <v>282743.78808025498</v>
      </c>
      <c r="C440" s="11">
        <f t="shared" si="432"/>
        <v>353037.78530022502</v>
      </c>
      <c r="D440" s="11">
        <f t="shared" si="432"/>
        <v>433939.23699094501</v>
      </c>
      <c r="E440" s="11">
        <f t="shared" si="432"/>
        <v>518122.72450859298</v>
      </c>
      <c r="F440" s="11">
        <f t="shared" si="432"/>
        <v>617914.34295148402</v>
      </c>
      <c r="G440" s="11">
        <f t="shared" si="432"/>
        <v>726706.50233616505</v>
      </c>
      <c r="H440" s="11">
        <f t="shared" si="432"/>
        <v>817441.608513079</v>
      </c>
      <c r="I440" s="76">
        <f>'[2]GDP current prices'!I25</f>
        <v>903234.12619195203</v>
      </c>
      <c r="J440" s="76">
        <f>'[10]GDP CP'!J25</f>
        <v>986132.83993187605</v>
      </c>
      <c r="K440" s="76">
        <f>'[10]GDP CP'!K25</f>
        <v>1088001.6086025201</v>
      </c>
    </row>
    <row r="441" spans="1:11" ht="18" customHeight="1">
      <c r="A441" s="36" t="s">
        <v>197</v>
      </c>
      <c r="B441" s="11">
        <f t="shared" si="432"/>
        <v>1243364.7173538001</v>
      </c>
      <c r="C441" s="11">
        <f t="shared" si="432"/>
        <v>1522883.6308921201</v>
      </c>
      <c r="D441" s="11">
        <f t="shared" si="432"/>
        <v>1914455.57680726</v>
      </c>
      <c r="E441" s="11">
        <f t="shared" si="432"/>
        <v>2183916.99724025</v>
      </c>
      <c r="F441" s="11">
        <f t="shared" si="432"/>
        <v>2661977.9456504001</v>
      </c>
      <c r="G441" s="11">
        <f t="shared" si="432"/>
        <v>3027383.80880991</v>
      </c>
      <c r="H441" s="11">
        <f t="shared" si="432"/>
        <v>3306553.5538731399</v>
      </c>
      <c r="I441" s="76">
        <f>'[2]GDP current prices'!I26</f>
        <v>3640720.4266890399</v>
      </c>
      <c r="J441" s="76">
        <f>'[10]GDP CP'!J26</f>
        <v>3992260.2319736802</v>
      </c>
      <c r="K441" s="76">
        <f>'[10]GDP CP'!K26</f>
        <v>4408968.8864535</v>
      </c>
    </row>
    <row r="442" spans="1:11" ht="18" customHeight="1">
      <c r="A442" s="36" t="s">
        <v>198</v>
      </c>
      <c r="B442" s="11">
        <f t="shared" si="432"/>
        <v>2882065.3646914898</v>
      </c>
      <c r="C442" s="11">
        <f t="shared" si="432"/>
        <v>3615291.66533991</v>
      </c>
      <c r="D442" s="11">
        <f t="shared" si="432"/>
        <v>3973787.4984024498</v>
      </c>
      <c r="E442" s="11">
        <f t="shared" si="432"/>
        <v>4548604.3570154402</v>
      </c>
      <c r="F442" s="11">
        <f t="shared" si="432"/>
        <v>4846490.9947661897</v>
      </c>
      <c r="G442" s="11">
        <f t="shared" si="432"/>
        <v>4986287.4042732501</v>
      </c>
      <c r="H442" s="11">
        <f t="shared" si="432"/>
        <v>5131630.00971366</v>
      </c>
      <c r="I442" s="76">
        <f>'[2]GDP current prices'!I27</f>
        <v>5354892.63457481</v>
      </c>
      <c r="J442" s="76">
        <f>'[10]GDP CP'!J27</f>
        <v>5530737.8727409001</v>
      </c>
      <c r="K442" s="76">
        <f>'[10]GDP CP'!K27</f>
        <v>5876655.0927826101</v>
      </c>
    </row>
    <row r="443" spans="1:11" ht="18" customHeight="1">
      <c r="A443" s="37" t="s">
        <v>199</v>
      </c>
      <c r="B443" s="11">
        <f t="shared" si="432"/>
        <v>1498867.7405956399</v>
      </c>
      <c r="C443" s="11">
        <f t="shared" si="432"/>
        <v>1728375.6551487399</v>
      </c>
      <c r="D443" s="11">
        <f t="shared" si="432"/>
        <v>2027224.7025532499</v>
      </c>
      <c r="E443" s="11">
        <f t="shared" si="432"/>
        <v>2413305.9378196402</v>
      </c>
      <c r="F443" s="11">
        <f t="shared" si="432"/>
        <v>2673289.06155323</v>
      </c>
      <c r="G443" s="11">
        <f t="shared" si="432"/>
        <v>2864290.00326367</v>
      </c>
      <c r="H443" s="11">
        <f t="shared" si="432"/>
        <v>3081718.29561682</v>
      </c>
      <c r="I443" s="76">
        <f>'[2]GDP current prices'!I28</f>
        <v>3322028.1937067402</v>
      </c>
      <c r="J443" s="76">
        <f>'[10]GDP CP'!J28</f>
        <v>3440524.6716808798</v>
      </c>
      <c r="K443" s="76">
        <f>'[10]GDP CP'!K28</f>
        <v>3649793.9486838402</v>
      </c>
    </row>
    <row r="444" spans="1:11" ht="18" customHeight="1">
      <c r="A444" s="37" t="s">
        <v>200</v>
      </c>
      <c r="B444" s="11">
        <f t="shared" si="432"/>
        <v>1011197.16102202</v>
      </c>
      <c r="C444" s="11">
        <f t="shared" si="432"/>
        <v>1113563.3381350799</v>
      </c>
      <c r="D444" s="11">
        <f t="shared" si="432"/>
        <v>1233076.76986746</v>
      </c>
      <c r="E444" s="11">
        <f t="shared" si="432"/>
        <v>1419089.90508558</v>
      </c>
      <c r="F444" s="11">
        <f t="shared" si="432"/>
        <v>1540484.0776050501</v>
      </c>
      <c r="G444" s="11">
        <f t="shared" si="432"/>
        <v>1681353.3207491699</v>
      </c>
      <c r="H444" s="11">
        <f t="shared" si="432"/>
        <v>1816737.7869708701</v>
      </c>
      <c r="I444" s="76">
        <f>'[2]GDP current prices'!I29</f>
        <v>1920962.55723502</v>
      </c>
      <c r="J444" s="76">
        <f>'[10]GDP CP'!J29</f>
        <v>2060599.6372597599</v>
      </c>
      <c r="K444" s="76">
        <f>'[10]GDP CP'!K29</f>
        <v>2213814.4925126298</v>
      </c>
    </row>
    <row r="445" spans="1:11" ht="18" customHeight="1">
      <c r="A445" s="37" t="s">
        <v>201</v>
      </c>
      <c r="B445" s="11">
        <f t="shared" si="432"/>
        <v>174357.66016761601</v>
      </c>
      <c r="C445" s="11">
        <f t="shared" si="432"/>
        <v>194938.282286753</v>
      </c>
      <c r="D445" s="11">
        <f t="shared" si="432"/>
        <v>223468.071528859</v>
      </c>
      <c r="E445" s="11">
        <f t="shared" si="432"/>
        <v>248510.056852757</v>
      </c>
      <c r="F445" s="11">
        <f t="shared" si="432"/>
        <v>285625.55512478598</v>
      </c>
      <c r="G445" s="11">
        <f t="shared" si="432"/>
        <v>322352.85802559601</v>
      </c>
      <c r="H445" s="11">
        <f t="shared" si="432"/>
        <v>374923.94924536301</v>
      </c>
      <c r="I445" s="76">
        <f>'[2]GDP current prices'!I30</f>
        <v>427886.75021499902</v>
      </c>
      <c r="J445" s="76">
        <f>'[10]GDP CP'!J30</f>
        <v>416049.30014152499</v>
      </c>
      <c r="K445" s="76">
        <f>'[10]GDP CP'!K30</f>
        <v>513448.43592618301</v>
      </c>
    </row>
    <row r="446" spans="1:11" ht="18" customHeight="1">
      <c r="A446" s="37" t="s">
        <v>202</v>
      </c>
      <c r="B446" s="11">
        <f t="shared" si="432"/>
        <v>474340.10474519001</v>
      </c>
      <c r="C446" s="11">
        <f t="shared" si="432"/>
        <v>555957.43251508498</v>
      </c>
      <c r="D446" s="11">
        <f t="shared" si="432"/>
        <v>661939.34698177001</v>
      </c>
      <c r="E446" s="11">
        <f t="shared" si="432"/>
        <v>717898.05542494997</v>
      </c>
      <c r="F446" s="11">
        <f t="shared" si="432"/>
        <v>831215.65279191697</v>
      </c>
      <c r="G446" s="11">
        <f t="shared" si="432"/>
        <v>959152.42382914503</v>
      </c>
      <c r="H446" s="11">
        <f t="shared" si="432"/>
        <v>1037611.77149681</v>
      </c>
      <c r="I446" s="76">
        <f>'[2]GDP current prices'!I31</f>
        <v>1140417.14741614</v>
      </c>
      <c r="J446" s="76">
        <f>'[10]GDP CP'!J31</f>
        <v>1217189.5055422401</v>
      </c>
      <c r="K446" s="76">
        <f>'[10]GDP CP'!K31</f>
        <v>1358754.27924968</v>
      </c>
    </row>
    <row r="447" spans="1:11" ht="18" customHeight="1">
      <c r="A447" s="37" t="s">
        <v>203</v>
      </c>
      <c r="B447" s="11">
        <f t="shared" si="432"/>
        <v>138985.97755659101</v>
      </c>
      <c r="C447" s="11">
        <f t="shared" si="432"/>
        <v>148022.320579433</v>
      </c>
      <c r="D447" s="11">
        <f t="shared" si="432"/>
        <v>165665.98665077699</v>
      </c>
      <c r="E447" s="11">
        <f t="shared" si="432"/>
        <v>177690.65274428099</v>
      </c>
      <c r="F447" s="11">
        <f t="shared" si="432"/>
        <v>185500.793636088</v>
      </c>
      <c r="G447" s="11">
        <f t="shared" si="432"/>
        <v>201872.31376617399</v>
      </c>
      <c r="H447" s="11">
        <f t="shared" si="432"/>
        <v>215563.815452173</v>
      </c>
      <c r="I447" s="76">
        <f>'[2]GDP current prices'!I32</f>
        <v>241246.31421277701</v>
      </c>
      <c r="J447" s="76">
        <f>'[10]GDP CP'!J32</f>
        <v>251635.47973719001</v>
      </c>
      <c r="K447" s="76">
        <f>'[10]GDP CP'!K32</f>
        <v>296064.83910229598</v>
      </c>
    </row>
    <row r="448" spans="1:11" ht="18" customHeight="1">
      <c r="A448" s="120" t="s">
        <v>204</v>
      </c>
      <c r="B448" s="132">
        <f t="shared" ref="B448:K448" si="433">SUM(B434:B447)</f>
        <v>25308527.662193049</v>
      </c>
      <c r="C448" s="132">
        <f t="shared" si="433"/>
        <v>29384671.422652673</v>
      </c>
      <c r="D448" s="132">
        <f t="shared" si="433"/>
        <v>34111643.466267563</v>
      </c>
      <c r="E448" s="132">
        <f t="shared" si="433"/>
        <v>38146528.856423877</v>
      </c>
      <c r="F448" s="132">
        <f t="shared" si="433"/>
        <v>42747407.421444289</v>
      </c>
      <c r="G448" s="132">
        <f t="shared" si="433"/>
        <v>45066596.036735021</v>
      </c>
      <c r="H448" s="132">
        <f t="shared" si="433"/>
        <v>48059560.622900791</v>
      </c>
      <c r="I448" s="132">
        <f t="shared" si="433"/>
        <v>51417505.416259222</v>
      </c>
      <c r="J448" s="132">
        <f t="shared" si="433"/>
        <v>55219450.543605186</v>
      </c>
      <c r="K448" s="132">
        <f t="shared" si="433"/>
        <v>59019313.397261918</v>
      </c>
    </row>
    <row r="449" spans="1:39" ht="18" customHeight="1"/>
    <row r="450" spans="1:39" ht="18" customHeight="1">
      <c r="A450" s="107" t="s">
        <v>205</v>
      </c>
      <c r="B450" s="107"/>
      <c r="C450" s="107"/>
      <c r="D450" s="107"/>
      <c r="E450" s="107"/>
      <c r="F450" s="107"/>
      <c r="G450" s="107"/>
      <c r="H450" s="107"/>
    </row>
    <row r="451" spans="1:39" ht="18" customHeight="1">
      <c r="K451" s="6" t="s">
        <v>35</v>
      </c>
    </row>
    <row r="452" spans="1:39" s="7" customFormat="1" ht="18" customHeight="1">
      <c r="A452" s="8" t="s">
        <v>36</v>
      </c>
      <c r="B452" s="120">
        <v>2012</v>
      </c>
      <c r="C452" s="120">
        <v>2013</v>
      </c>
      <c r="D452" s="120">
        <v>2014</v>
      </c>
      <c r="E452" s="120">
        <v>2015</v>
      </c>
      <c r="F452" s="120">
        <v>2016</v>
      </c>
      <c r="G452" s="120">
        <v>2017</v>
      </c>
      <c r="H452" s="120">
        <v>2018</v>
      </c>
      <c r="I452" s="120">
        <v>2019</v>
      </c>
      <c r="J452" s="120">
        <v>2020</v>
      </c>
      <c r="K452" s="120">
        <v>2021</v>
      </c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</row>
    <row r="453" spans="1:39" s="7" customFormat="1" ht="18" customHeight="1">
      <c r="A453" s="36" t="s">
        <v>190</v>
      </c>
      <c r="B453" s="11">
        <f t="shared" ref="B453:H466" si="434">B159</f>
        <v>7371411.0796533199</v>
      </c>
      <c r="C453" s="11">
        <f t="shared" si="434"/>
        <v>7682285.6935565602</v>
      </c>
      <c r="D453" s="11">
        <f t="shared" si="434"/>
        <v>8444242.9422604293</v>
      </c>
      <c r="E453" s="11">
        <f t="shared" si="434"/>
        <v>8747862.1211202201</v>
      </c>
      <c r="F453" s="11">
        <f t="shared" si="434"/>
        <v>9260703.2785532102</v>
      </c>
      <c r="G453" s="11">
        <f t="shared" si="434"/>
        <v>9821247.6492816303</v>
      </c>
      <c r="H453" s="11">
        <f t="shared" si="434"/>
        <v>10396690.9355864</v>
      </c>
      <c r="I453" s="11">
        <f>'[2]GDP Costant prices'!I18</f>
        <v>10965038.1554571</v>
      </c>
      <c r="J453" s="11">
        <f>'[10]GDP KP'!J18</f>
        <v>11196339.346930001</v>
      </c>
      <c r="K453" s="11">
        <f>'[10]GDP KP'!K18</f>
        <v>11590492.663458699</v>
      </c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</row>
    <row r="454" spans="1:39" ht="18" customHeight="1">
      <c r="A454" s="36" t="s">
        <v>191</v>
      </c>
      <c r="B454" s="11">
        <f t="shared" si="434"/>
        <v>5710465.8661286104</v>
      </c>
      <c r="C454" s="11">
        <f t="shared" si="434"/>
        <v>6050976.2662543803</v>
      </c>
      <c r="D454" s="11">
        <f t="shared" si="434"/>
        <v>6577705.7310488801</v>
      </c>
      <c r="E454" s="11">
        <f t="shared" si="434"/>
        <v>6929894.8638267899</v>
      </c>
      <c r="F454" s="11">
        <f t="shared" si="434"/>
        <v>7324856.2827553796</v>
      </c>
      <c r="G454" s="11">
        <f t="shared" si="434"/>
        <v>7815844.6311133699</v>
      </c>
      <c r="H454" s="11">
        <f t="shared" si="434"/>
        <v>8736560.6001322996</v>
      </c>
      <c r="I454" s="11">
        <f>'[2]GDP Costant prices'!I19</f>
        <v>9493190.66213152</v>
      </c>
      <c r="J454" s="11">
        <f>'[10]GDP KP'!J19</f>
        <v>10293275.609616101</v>
      </c>
      <c r="K454" s="11">
        <f>'[10]GDP KP'!K19</f>
        <v>10658343.9736109</v>
      </c>
    </row>
    <row r="455" spans="1:39" s="7" customFormat="1" ht="18" customHeight="1">
      <c r="A455" s="36" t="s">
        <v>192</v>
      </c>
      <c r="B455" s="11">
        <f t="shared" si="434"/>
        <v>1343923.73923224</v>
      </c>
      <c r="C455" s="11">
        <f t="shared" si="434"/>
        <v>1356204.22583529</v>
      </c>
      <c r="D455" s="11">
        <f t="shared" si="434"/>
        <v>1397782.4439330599</v>
      </c>
      <c r="E455" s="11">
        <f t="shared" si="434"/>
        <v>1421916.0998780299</v>
      </c>
      <c r="F455" s="11">
        <f t="shared" si="434"/>
        <v>1480052.0974233199</v>
      </c>
      <c r="G455" s="11">
        <f t="shared" si="434"/>
        <v>1525618.51038862</v>
      </c>
      <c r="H455" s="11">
        <f t="shared" si="434"/>
        <v>1604390.7414166599</v>
      </c>
      <c r="I455" s="11">
        <f>'[2]GDP Costant prices'!I20</f>
        <v>1645950.14047403</v>
      </c>
      <c r="J455" s="11">
        <f>'[10]GDP KP'!J20</f>
        <v>1419653.8535934801</v>
      </c>
      <c r="K455" s="11">
        <f>'[10]GDP KP'!K20</f>
        <v>1514711.2723232</v>
      </c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</row>
    <row r="456" spans="1:39" ht="18" customHeight="1">
      <c r="A456" s="36" t="s">
        <v>193</v>
      </c>
      <c r="B456" s="11">
        <f t="shared" si="434"/>
        <v>1266746.6131301799</v>
      </c>
      <c r="C456" s="11">
        <f t="shared" si="434"/>
        <v>1414116.3083821</v>
      </c>
      <c r="D456" s="11">
        <f t="shared" si="434"/>
        <v>1560063.7266739199</v>
      </c>
      <c r="E456" s="11">
        <f t="shared" si="434"/>
        <v>1681098.00981224</v>
      </c>
      <c r="F456" s="11">
        <f t="shared" si="434"/>
        <v>1718547.62631243</v>
      </c>
      <c r="G456" s="11">
        <f t="shared" si="434"/>
        <v>1824470.9093973399</v>
      </c>
      <c r="H456" s="11">
        <f t="shared" si="434"/>
        <v>1989716.7342918101</v>
      </c>
      <c r="I456" s="11">
        <f>'[2]GDP Costant prices'!I21</f>
        <v>2133312.1927185501</v>
      </c>
      <c r="J456" s="11">
        <f>'[10]GDP KP'!J21</f>
        <v>2313029.4257112201</v>
      </c>
      <c r="K456" s="11">
        <f>'[10]GDP KP'!K21</f>
        <v>2524563.7874874002</v>
      </c>
    </row>
    <row r="457" spans="1:39" ht="18" customHeight="1">
      <c r="A457" s="36" t="s">
        <v>194</v>
      </c>
      <c r="B457" s="11">
        <f t="shared" si="434"/>
        <v>3444161.0157071501</v>
      </c>
      <c r="C457" s="11">
        <f t="shared" si="434"/>
        <v>3405939.9363144301</v>
      </c>
      <c r="D457" s="11">
        <f t="shared" si="434"/>
        <v>3764112.5298922001</v>
      </c>
      <c r="E457" s="11">
        <f t="shared" si="434"/>
        <v>4189021.4581138398</v>
      </c>
      <c r="F457" s="11">
        <f t="shared" si="434"/>
        <v>4235515.29995031</v>
      </c>
      <c r="G457" s="11">
        <f t="shared" si="434"/>
        <v>4115392.9143741</v>
      </c>
      <c r="H457" s="11">
        <f t="shared" si="434"/>
        <v>4094972.3011495499</v>
      </c>
      <c r="I457" s="11">
        <f>'[2]GDP Costant prices'!I22</f>
        <v>4281167.0038301703</v>
      </c>
      <c r="J457" s="11">
        <f>'[10]GDP KP'!J22</f>
        <v>4412967.4952447098</v>
      </c>
      <c r="K457" s="11">
        <f>'[10]GDP KP'!K22</f>
        <v>4629490.1896918099</v>
      </c>
    </row>
    <row r="458" spans="1:39" ht="18" customHeight="1">
      <c r="A458" s="36" t="s">
        <v>195</v>
      </c>
      <c r="B458" s="11">
        <f t="shared" si="434"/>
        <v>2606439.0491418499</v>
      </c>
      <c r="C458" s="11">
        <f t="shared" si="434"/>
        <v>2714775.0343138301</v>
      </c>
      <c r="D458" s="11">
        <f t="shared" si="434"/>
        <v>2828969.8871101202</v>
      </c>
      <c r="E458" s="11">
        <f t="shared" si="434"/>
        <v>2949597.61698128</v>
      </c>
      <c r="F458" s="11">
        <f t="shared" si="434"/>
        <v>3077086.1204349799</v>
      </c>
      <c r="G458" s="11">
        <f t="shared" si="434"/>
        <v>3211894.9327951502</v>
      </c>
      <c r="H458" s="11">
        <f t="shared" si="434"/>
        <v>3354517.6882281401</v>
      </c>
      <c r="I458" s="11">
        <f>'[2]GDP Costant prices'!I23</f>
        <v>3505484.7753592399</v>
      </c>
      <c r="J458" s="11">
        <f>'[10]GDP KP'!J23</f>
        <v>3663972.2849675398</v>
      </c>
      <c r="K458" s="11">
        <f>'[10]GDP KP'!K23</f>
        <v>3827459.8943816801</v>
      </c>
    </row>
    <row r="459" spans="1:39" ht="18" customHeight="1">
      <c r="A459" s="36" t="s">
        <v>196</v>
      </c>
      <c r="B459" s="11">
        <f t="shared" si="434"/>
        <v>322260.08457407902</v>
      </c>
      <c r="C459" s="11">
        <f t="shared" si="434"/>
        <v>385090.43860016402</v>
      </c>
      <c r="D459" s="11">
        <f t="shared" si="434"/>
        <v>447920.79262625001</v>
      </c>
      <c r="E459" s="11">
        <f t="shared" si="434"/>
        <v>518122.72450859298</v>
      </c>
      <c r="F459" s="11">
        <f t="shared" si="434"/>
        <v>606206.68355693901</v>
      </c>
      <c r="G459" s="11">
        <f t="shared" si="434"/>
        <v>694290.642605284</v>
      </c>
      <c r="H459" s="11">
        <f t="shared" si="434"/>
        <v>763332.14606172603</v>
      </c>
      <c r="I459" s="11">
        <f>'[2]GDP Costant prices'!I24</f>
        <v>821635.57049329998</v>
      </c>
      <c r="J459" s="11">
        <f>'[10]GDP KP'!J24</f>
        <v>881833.36222377303</v>
      </c>
      <c r="K459" s="11">
        <f>'[10]GDP KP'!K24</f>
        <v>942012.50558055798</v>
      </c>
    </row>
    <row r="460" spans="1:39" ht="18" customHeight="1">
      <c r="A460" s="36" t="s">
        <v>197</v>
      </c>
      <c r="B460" s="11">
        <f t="shared" si="434"/>
        <v>1417467.4848659399</v>
      </c>
      <c r="C460" s="11">
        <f t="shared" si="434"/>
        <v>1660994.2200692999</v>
      </c>
      <c r="D460" s="11">
        <f t="shared" si="434"/>
        <v>1976259.5688011199</v>
      </c>
      <c r="E460" s="11">
        <f t="shared" si="434"/>
        <v>2183916.99724025</v>
      </c>
      <c r="F460" s="11">
        <f t="shared" si="434"/>
        <v>2611497.6983909402</v>
      </c>
      <c r="G460" s="11">
        <f t="shared" si="434"/>
        <v>2892462.8844005801</v>
      </c>
      <c r="H460" s="11">
        <f t="shared" si="434"/>
        <v>3054288.1917848699</v>
      </c>
      <c r="I460" s="11">
        <f>'[2]GDP Costant prices'!I25</f>
        <v>3311752.88943638</v>
      </c>
      <c r="J460" s="11">
        <f>'[10]GDP KP'!J25</f>
        <v>3569799.7747166399</v>
      </c>
      <c r="K460" s="11">
        <f>'[10]GDP KP'!K25</f>
        <v>3817046.8646715302</v>
      </c>
    </row>
    <row r="461" spans="1:39" ht="18" customHeight="1">
      <c r="A461" s="36" t="s">
        <v>198</v>
      </c>
      <c r="B461" s="11">
        <f t="shared" si="434"/>
        <v>3623123.2851870898</v>
      </c>
      <c r="C461" s="11">
        <f t="shared" si="434"/>
        <v>3974205.5761060002</v>
      </c>
      <c r="D461" s="11">
        <f t="shared" si="434"/>
        <v>4242164.2549596298</v>
      </c>
      <c r="E461" s="11">
        <f t="shared" si="434"/>
        <v>4548604.3570154402</v>
      </c>
      <c r="F461" s="11">
        <f t="shared" si="434"/>
        <v>4793820.0466925101</v>
      </c>
      <c r="G461" s="11">
        <f t="shared" si="434"/>
        <v>4907113.3498862097</v>
      </c>
      <c r="H461" s="11">
        <f t="shared" si="434"/>
        <v>5064968.4777012104</v>
      </c>
      <c r="I461" s="11">
        <f>'[2]GDP Costant prices'!I26</f>
        <v>5238490.6001893999</v>
      </c>
      <c r="J461" s="11">
        <f>'[10]GDP KP'!J26</f>
        <v>5438145.6844813004</v>
      </c>
      <c r="K461" s="11">
        <f>'[10]GDP KP'!K26</f>
        <v>5714547.04958452</v>
      </c>
    </row>
    <row r="462" spans="1:39" ht="18" customHeight="1">
      <c r="A462" s="37" t="s">
        <v>199</v>
      </c>
      <c r="B462" s="11">
        <f t="shared" si="434"/>
        <v>1922642.97637312</v>
      </c>
      <c r="C462" s="11">
        <f t="shared" si="434"/>
        <v>1927632.7465520799</v>
      </c>
      <c r="D462" s="11">
        <f t="shared" si="434"/>
        <v>2186259.6296485299</v>
      </c>
      <c r="E462" s="11">
        <f t="shared" si="434"/>
        <v>2413305.9378196402</v>
      </c>
      <c r="F462" s="11">
        <f t="shared" si="434"/>
        <v>2665336.3752987199</v>
      </c>
      <c r="G462" s="11">
        <f t="shared" si="434"/>
        <v>2859170.6846779999</v>
      </c>
      <c r="H462" s="11">
        <f t="shared" si="434"/>
        <v>3046789.3528533601</v>
      </c>
      <c r="I462" s="11">
        <f>'[2]GDP Costant prices'!I27</f>
        <v>3257405.7038441398</v>
      </c>
      <c r="J462" s="11">
        <f>'[10]GDP KP'!J27</f>
        <v>3365354.61043014</v>
      </c>
      <c r="K462" s="11">
        <f>'[10]GDP KP'!K27</f>
        <v>3538280.8485501599</v>
      </c>
    </row>
    <row r="463" spans="1:39" ht="18" customHeight="1">
      <c r="A463" s="37" t="s">
        <v>200</v>
      </c>
      <c r="B463" s="11">
        <f t="shared" si="434"/>
        <v>1284593.7116115701</v>
      </c>
      <c r="C463" s="11">
        <f t="shared" si="434"/>
        <v>1245029.57215965</v>
      </c>
      <c r="D463" s="11">
        <f t="shared" si="434"/>
        <v>1349940.6845303399</v>
      </c>
      <c r="E463" s="11">
        <f t="shared" si="434"/>
        <v>1419089.90508559</v>
      </c>
      <c r="F463" s="11">
        <f t="shared" si="434"/>
        <v>1497896.44760672</v>
      </c>
      <c r="G463" s="11">
        <f t="shared" si="434"/>
        <v>1611999.1837528399</v>
      </c>
      <c r="H463" s="11">
        <f t="shared" si="434"/>
        <v>1746730.94174784</v>
      </c>
      <c r="I463" s="11">
        <f>'[2]GDP Costant prices'!I28</f>
        <v>1833514.1602744199</v>
      </c>
      <c r="J463" s="11">
        <f>'[10]GDP KP'!J28</f>
        <v>1953479.40617049</v>
      </c>
      <c r="K463" s="11">
        <f>'[10]GDP KP'!K28</f>
        <v>2065677.4049398999</v>
      </c>
    </row>
    <row r="464" spans="1:39" ht="18" customHeight="1">
      <c r="A464" s="37" t="s">
        <v>201</v>
      </c>
      <c r="B464" s="11">
        <f t="shared" si="434"/>
        <v>198469.974610871</v>
      </c>
      <c r="C464" s="11">
        <f t="shared" si="434"/>
        <v>212501.84376101301</v>
      </c>
      <c r="D464" s="11">
        <f t="shared" si="434"/>
        <v>230651.65930135301</v>
      </c>
      <c r="E464" s="11">
        <f t="shared" si="434"/>
        <v>248510.056852757</v>
      </c>
      <c r="F464" s="11">
        <f t="shared" si="434"/>
        <v>280130.57039669901</v>
      </c>
      <c r="G464" s="11">
        <f t="shared" si="434"/>
        <v>307906.75338782597</v>
      </c>
      <c r="H464" s="11">
        <f t="shared" si="434"/>
        <v>350027.28679237003</v>
      </c>
      <c r="I464" s="11">
        <f>'[2]GDP Costant prices'!I29</f>
        <v>389225.17547535797</v>
      </c>
      <c r="J464" s="11">
        <f>'[10]GDP KP'!J29</f>
        <v>372119.53876275202</v>
      </c>
      <c r="K464" s="11">
        <f>'[10]GDP KP'!K29</f>
        <v>444487.97690505499</v>
      </c>
    </row>
    <row r="465" spans="1:39" ht="18" customHeight="1">
      <c r="A465" s="37" t="s">
        <v>202</v>
      </c>
      <c r="B465" s="11">
        <f t="shared" si="434"/>
        <v>550177.010880852</v>
      </c>
      <c r="C465" s="11">
        <f t="shared" si="434"/>
        <v>612079.00343605201</v>
      </c>
      <c r="D465" s="11">
        <f t="shared" si="434"/>
        <v>685475.09253820195</v>
      </c>
      <c r="E465" s="11">
        <f t="shared" si="434"/>
        <v>717898.05542494997</v>
      </c>
      <c r="F465" s="11">
        <f t="shared" si="434"/>
        <v>814528.79563888896</v>
      </c>
      <c r="G465" s="11">
        <f t="shared" si="434"/>
        <v>912404.29344956798</v>
      </c>
      <c r="H465" s="11">
        <f t="shared" si="434"/>
        <v>971689.969673543</v>
      </c>
      <c r="I465" s="11">
        <f>'[2]GDP Costant prices'!I30</f>
        <v>1037083.25802444</v>
      </c>
      <c r="J465" s="11">
        <f>'[10]GDP KP'!J30</f>
        <v>1089265.4047818</v>
      </c>
      <c r="K465" s="11">
        <f>'[10]GDP KP'!K30</f>
        <v>1181814.25671389</v>
      </c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</row>
    <row r="466" spans="1:39" ht="18" customHeight="1">
      <c r="A466" s="37" t="s">
        <v>203</v>
      </c>
      <c r="B466" s="11">
        <f t="shared" si="434"/>
        <v>161741.19541643499</v>
      </c>
      <c r="C466" s="11">
        <f t="shared" si="434"/>
        <v>166879.58401579701</v>
      </c>
      <c r="D466" s="11">
        <f t="shared" si="434"/>
        <v>172189.783105529</v>
      </c>
      <c r="E466" s="11">
        <f t="shared" si="434"/>
        <v>177690.65274428099</v>
      </c>
      <c r="F466" s="11">
        <f t="shared" si="434"/>
        <v>183386.70005047601</v>
      </c>
      <c r="G466" s="11">
        <f t="shared" si="434"/>
        <v>189193.23655690599</v>
      </c>
      <c r="H466" s="11">
        <f t="shared" si="434"/>
        <v>195113.45540577901</v>
      </c>
      <c r="I466" s="11">
        <f>'[2]GDP Costant prices'!I31</f>
        <v>201203.047589133</v>
      </c>
      <c r="J466" s="11">
        <f>'[10]GDP KP'!J31</f>
        <v>207491.70536956299</v>
      </c>
      <c r="K466" s="11">
        <f>'[10]GDP KP'!K31</f>
        <v>213987.28380489699</v>
      </c>
    </row>
    <row r="467" spans="1:39" ht="18" customHeight="1">
      <c r="A467" s="120" t="s">
        <v>204</v>
      </c>
      <c r="B467" s="133">
        <f t="shared" ref="B467:K467" si="435">SUM(B453:B466)</f>
        <v>31223623.086513311</v>
      </c>
      <c r="C467" s="133">
        <f t="shared" si="435"/>
        <v>32808710.449356649</v>
      </c>
      <c r="D467" s="133">
        <f t="shared" si="435"/>
        <v>35863738.726429567</v>
      </c>
      <c r="E467" s="133">
        <f t="shared" si="435"/>
        <v>38146528.8564239</v>
      </c>
      <c r="F467" s="133">
        <f t="shared" si="435"/>
        <v>40549564.023061529</v>
      </c>
      <c r="G467" s="133">
        <f t="shared" si="435"/>
        <v>42689010.576067425</v>
      </c>
      <c r="H467" s="133">
        <f t="shared" si="435"/>
        <v>45369788.822825558</v>
      </c>
      <c r="I467" s="133">
        <f t="shared" si="435"/>
        <v>48114453.335297175</v>
      </c>
      <c r="J467" s="133">
        <f t="shared" si="435"/>
        <v>50176727.502999522</v>
      </c>
      <c r="K467" s="133">
        <f t="shared" si="435"/>
        <v>52662915.971704192</v>
      </c>
    </row>
    <row r="468" spans="1:39" ht="18" customHeight="1">
      <c r="B468" s="21"/>
      <c r="C468" s="21"/>
      <c r="D468" s="21"/>
      <c r="E468" s="21"/>
      <c r="F468" s="21"/>
      <c r="G468" s="21"/>
      <c r="H468" s="21"/>
    </row>
    <row r="469" spans="1:39" ht="18" customHeight="1">
      <c r="A469" s="107" t="s">
        <v>206</v>
      </c>
      <c r="B469" s="107"/>
      <c r="C469" s="107"/>
      <c r="D469" s="107"/>
      <c r="E469" s="107"/>
      <c r="F469" s="107"/>
      <c r="G469" s="107"/>
      <c r="H469" s="107"/>
    </row>
    <row r="470" spans="1:39" ht="18" customHeight="1">
      <c r="K470" s="6" t="s">
        <v>35</v>
      </c>
    </row>
    <row r="471" spans="1:39" ht="18" customHeight="1">
      <c r="A471" s="129" t="s">
        <v>207</v>
      </c>
      <c r="B471" s="120">
        <v>2012</v>
      </c>
      <c r="C471" s="120">
        <v>2013</v>
      </c>
      <c r="D471" s="120">
        <v>2014</v>
      </c>
      <c r="E471" s="120">
        <v>2015</v>
      </c>
      <c r="F471" s="120">
        <v>2016</v>
      </c>
      <c r="G471" s="120">
        <v>2017</v>
      </c>
      <c r="H471" s="120">
        <v>2018</v>
      </c>
      <c r="I471" s="120">
        <v>2019</v>
      </c>
      <c r="J471" s="120">
        <v>2020</v>
      </c>
      <c r="K471" s="120">
        <v>2021</v>
      </c>
    </row>
    <row r="472" spans="1:39" ht="18" customHeight="1">
      <c r="A472" s="7" t="s">
        <v>208</v>
      </c>
      <c r="B472" s="25">
        <f t="shared" ref="B472:K472" si="436">SUM(B473:B478)</f>
        <v>20543461.185143851</v>
      </c>
      <c r="C472" s="25">
        <f t="shared" si="436"/>
        <v>24780897.39528038</v>
      </c>
      <c r="D472" s="25">
        <f t="shared" si="436"/>
        <v>27399832.171442557</v>
      </c>
      <c r="E472" s="25">
        <f t="shared" si="436"/>
        <v>30070194.70825126</v>
      </c>
      <c r="F472" s="25">
        <f t="shared" si="436"/>
        <v>35492827.712384708</v>
      </c>
      <c r="G472" s="25">
        <f t="shared" si="436"/>
        <v>41748532.944451869</v>
      </c>
      <c r="H472" s="25">
        <f t="shared" si="436"/>
        <v>50541609.401914701</v>
      </c>
      <c r="I472" s="25">
        <f t="shared" si="436"/>
        <v>59315927.887967803</v>
      </c>
      <c r="J472" s="25">
        <f t="shared" si="436"/>
        <v>64009854.794678837</v>
      </c>
      <c r="K472" s="25">
        <f t="shared" si="436"/>
        <v>69050582.032581627</v>
      </c>
    </row>
    <row r="473" spans="1:39" ht="18" customHeight="1">
      <c r="A473" s="3" t="s">
        <v>209</v>
      </c>
      <c r="B473" s="11">
        <f>'[5]GFCF CU'!C5</f>
        <v>13307922.556403199</v>
      </c>
      <c r="C473" s="11">
        <f>'[5]GFCF CU'!D5</f>
        <v>17908861.576523598</v>
      </c>
      <c r="D473" s="11">
        <f>'[5]GFCF CU'!E5</f>
        <v>19195447.397863399</v>
      </c>
      <c r="E473" s="11">
        <f>'[5]GFCF CU'!F5</f>
        <v>22807556.3620333</v>
      </c>
      <c r="F473" s="11">
        <f>'[5]GFCF CU'!G5</f>
        <v>27721670.165416401</v>
      </c>
      <c r="G473" s="11">
        <f>'[6]GFCF CU'!H5</f>
        <v>33556049.388832197</v>
      </c>
      <c r="H473" s="11">
        <f>'[6]GFCF CU'!I5</f>
        <v>41822520.895376898</v>
      </c>
      <c r="I473" s="11">
        <f>'[6]GFCF CU'!J5</f>
        <v>50076757.892578803</v>
      </c>
      <c r="J473" s="11">
        <f>'[6]GFCF CU'!K5</f>
        <v>52967317.846413501</v>
      </c>
      <c r="K473" s="11">
        <f>'[6]GFCF CU'!L5</f>
        <v>57138453.722967103</v>
      </c>
    </row>
    <row r="474" spans="1:39" ht="18" customHeight="1">
      <c r="A474" s="3" t="s">
        <v>210</v>
      </c>
      <c r="B474" s="11">
        <f>'[5]GFCF CU'!C6</f>
        <v>1428849.0502822699</v>
      </c>
      <c r="C474" s="11">
        <f>'[5]GFCF CU'!D6</f>
        <v>1395037.0631522599</v>
      </c>
      <c r="D474" s="11">
        <f>'[5]GFCF CU'!E6</f>
        <v>1828606.7135107301</v>
      </c>
      <c r="E474" s="11">
        <f>'[5]GFCF CU'!F6</f>
        <v>1663027.2458577901</v>
      </c>
      <c r="F474" s="11">
        <f>'[5]GFCF CU'!G6</f>
        <v>1514772.31992123</v>
      </c>
      <c r="G474" s="11">
        <f>'[6]GFCF CU'!H6</f>
        <v>1400689.24823868</v>
      </c>
      <c r="H474" s="11">
        <f>'[6]GFCF CU'!I6</f>
        <v>1768926.96870749</v>
      </c>
      <c r="I474" s="11">
        <f>'[6]GFCF CU'!J6</f>
        <v>1929091.6345484401</v>
      </c>
      <c r="J474" s="11">
        <f>'[6]GFCF CU'!K6</f>
        <v>2240307.7335536601</v>
      </c>
      <c r="K474" s="11">
        <f>'[6]GFCF CU'!L6</f>
        <v>2416730.2586481399</v>
      </c>
    </row>
    <row r="475" spans="1:39" ht="18" customHeight="1">
      <c r="A475" s="3" t="s">
        <v>211</v>
      </c>
      <c r="B475" s="11">
        <f>'[5]GFCF CU'!C7</f>
        <v>4198641.7193728397</v>
      </c>
      <c r="C475" s="11">
        <f>'[5]GFCF CU'!D7</f>
        <v>3599449.5671289</v>
      </c>
      <c r="D475" s="11">
        <f>'[5]GFCF CU'!E7</f>
        <v>4154297.6698184102</v>
      </c>
      <c r="E475" s="11">
        <f>'[5]GFCF CU'!F7</f>
        <v>3194486.4323083698</v>
      </c>
      <c r="F475" s="11">
        <f>'[5]GFCF CU'!G7</f>
        <v>3430297.2186248801</v>
      </c>
      <c r="G475" s="11">
        <f>'[6]GFCF CU'!H7</f>
        <v>3721575.66276837</v>
      </c>
      <c r="H475" s="11">
        <f>'[6]GFCF CU'!I7</f>
        <v>3411344.50786692</v>
      </c>
      <c r="I475" s="11">
        <f>'[6]GFCF CU'!J7</f>
        <v>3500747.86246242</v>
      </c>
      <c r="J475" s="11">
        <f>'[6]GFCF CU'!K7</f>
        <v>4320394.0117291603</v>
      </c>
      <c r="K475" s="11">
        <f>'[6]GFCF CU'!L7</f>
        <v>4660621.7445251597</v>
      </c>
    </row>
    <row r="476" spans="1:39" ht="18" customHeight="1">
      <c r="A476" s="3" t="s">
        <v>212</v>
      </c>
      <c r="B476" s="11">
        <f>'[5]GFCF CU'!C8</f>
        <v>875770.12664628704</v>
      </c>
      <c r="C476" s="11">
        <f>'[5]GFCF CU'!D8</f>
        <v>987751.91172191396</v>
      </c>
      <c r="D476" s="11">
        <f>'[5]GFCF CU'!E8</f>
        <v>1156587.69224635</v>
      </c>
      <c r="E476" s="11">
        <f>'[5]GFCF CU'!F8</f>
        <v>1172391.1255115501</v>
      </c>
      <c r="F476" s="11">
        <f>'[5]GFCF CU'!G8</f>
        <v>1366982.2198566899</v>
      </c>
      <c r="G476" s="11">
        <f>'[6]GFCF CU'!H8</f>
        <v>1427566.75727281</v>
      </c>
      <c r="H476" s="11">
        <f>'[6]GFCF CU'!I8</f>
        <v>1693755.2166209</v>
      </c>
      <c r="I476" s="11">
        <f>'[6]GFCF CU'!J8</f>
        <v>1781375.9292832101</v>
      </c>
      <c r="J476" s="11">
        <f>'[6]GFCF CU'!K8</f>
        <v>2145104.3359439601</v>
      </c>
      <c r="K476" s="11">
        <f>'[6]GFCF CU'!L8</f>
        <v>2314029.6660985099</v>
      </c>
    </row>
    <row r="477" spans="1:39" ht="18" customHeight="1">
      <c r="A477" s="3" t="s">
        <v>213</v>
      </c>
      <c r="B477" s="11">
        <f>'[5]GFCF CU'!C9</f>
        <v>254212.162367902</v>
      </c>
      <c r="C477" s="11">
        <f>'[5]GFCF CU'!D9</f>
        <v>297937.46221475903</v>
      </c>
      <c r="D477" s="11">
        <f>'[5]GFCF CU'!E9</f>
        <v>330524.62856400001</v>
      </c>
      <c r="E477" s="11">
        <f>'[5]GFCF CU'!F9</f>
        <v>375399.01686473499</v>
      </c>
      <c r="F477" s="11">
        <f>'[5]GFCF CU'!G9</f>
        <v>425361.31486893899</v>
      </c>
      <c r="G477" s="11">
        <f>'[6]GFCF CU'!H9</f>
        <v>457202.50370585802</v>
      </c>
      <c r="H477" s="11">
        <f>'[6]GFCF CU'!I9</f>
        <v>512289.413732621</v>
      </c>
      <c r="I477" s="11">
        <f>'[6]GFCF CU'!J9</f>
        <v>565556.08993746596</v>
      </c>
      <c r="J477" s="11">
        <f>'[6]GFCF CU'!K9</f>
        <v>648803.45865349402</v>
      </c>
      <c r="K477" s="11">
        <f>'[6]GFCF CU'!L9</f>
        <v>699896.236110506</v>
      </c>
    </row>
    <row r="478" spans="1:39" ht="18" customHeight="1">
      <c r="A478" s="3" t="s">
        <v>214</v>
      </c>
      <c r="B478" s="11">
        <f>'[5]GFCF CU'!C10</f>
        <v>478065.57007134898</v>
      </c>
      <c r="C478" s="11">
        <f>'[5]GFCF CU'!D10</f>
        <v>591859.814538943</v>
      </c>
      <c r="D478" s="11">
        <f>'[5]GFCF CU'!E10</f>
        <v>734368.06943966995</v>
      </c>
      <c r="E478" s="11">
        <f>'[5]GFCF CU'!F10</f>
        <v>857334.52567551495</v>
      </c>
      <c r="F478" s="11">
        <f>'[5]GFCF CU'!G10</f>
        <v>1033744.47369657</v>
      </c>
      <c r="G478" s="11">
        <f>'[6]GFCF CU'!H10</f>
        <v>1185449.38363395</v>
      </c>
      <c r="H478" s="11">
        <f>'[6]GFCF CU'!I10</f>
        <v>1332772.3996098801</v>
      </c>
      <c r="I478" s="11">
        <f>'[6]GFCF CU'!J10</f>
        <v>1462398.4791574599</v>
      </c>
      <c r="J478" s="11">
        <f>'[6]GFCF CU'!K10</f>
        <v>1687927.40838506</v>
      </c>
      <c r="K478" s="11">
        <f>'[6]GFCF CU'!L10</f>
        <v>1820850.4042322</v>
      </c>
    </row>
    <row r="479" spans="1:39" ht="18" customHeight="1">
      <c r="A479" s="3" t="s">
        <v>215</v>
      </c>
      <c r="B479" s="11">
        <f>'[5]GFCF CU'!C12</f>
        <v>806020.59173242899</v>
      </c>
      <c r="C479" s="11">
        <f>'[5]GFCF CU'!D12</f>
        <v>766580.56396403303</v>
      </c>
      <c r="D479" s="11">
        <f>'[5]GFCF CU'!E12</f>
        <v>756477.41853637504</v>
      </c>
      <c r="E479" s="11">
        <f>'[5]GFCF CU'!F12</f>
        <v>903043.11416268698</v>
      </c>
      <c r="F479" s="11">
        <f>'[5]GFCF CU'!G12</f>
        <v>1105405.6112478101</v>
      </c>
      <c r="G479" s="11">
        <f>'[6]GFCF CU'!H12</f>
        <v>1006179.39339799</v>
      </c>
      <c r="H479" s="11">
        <f>'[6]GFCF CU'!I12</f>
        <v>1215103.61496963</v>
      </c>
      <c r="I479" s="11">
        <f>'[6]GFCF CU'!J12</f>
        <v>1273336.9230482101</v>
      </c>
      <c r="J479" s="11">
        <f>'[6]GFCF CU'!K12</f>
        <v>1838290.1957034101</v>
      </c>
      <c r="K479" s="11">
        <f>'[6]GFCF CU'!L12</f>
        <v>1954172.8543262801</v>
      </c>
    </row>
    <row r="480" spans="1:39" ht="18" customHeight="1">
      <c r="A480" s="3" t="s">
        <v>216</v>
      </c>
      <c r="B480" s="11">
        <f>'[5]GFCF CU'!C13</f>
        <v>365105.53304368502</v>
      </c>
      <c r="C480" s="11">
        <f>'[5]GFCF CU'!D13</f>
        <v>1797044.33597124</v>
      </c>
      <c r="D480" s="11">
        <f>'[5]GFCF CU'!E13</f>
        <v>2947142.8439368401</v>
      </c>
      <c r="E480" s="11">
        <f>'[5]GFCF CU'!F13</f>
        <v>-65635.900636056904</v>
      </c>
      <c r="F480" s="11">
        <f>'[5]GFCF CU'!G13</f>
        <v>-1732886.83809059</v>
      </c>
      <c r="G480" s="11">
        <f>'[6]GFCF CU'!H13</f>
        <v>-3544423.7521227198</v>
      </c>
      <c r="H480" s="11">
        <f>'[6]GFCF CU'!I13</f>
        <v>-1714269.39883726</v>
      </c>
      <c r="I480" s="11">
        <f>'[6]GFCF CU'!J13</f>
        <v>-5211548.5836793501</v>
      </c>
      <c r="J480" s="11">
        <f>'[6]GFCF CU'!K13</f>
        <v>-6336104.8943611803</v>
      </c>
      <c r="K480" s="11">
        <f>'[6]GFCF CU'!L13</f>
        <v>-5883733.9128111703</v>
      </c>
    </row>
    <row r="481" spans="1:11" ht="18" customHeight="1">
      <c r="A481" s="120" t="s">
        <v>217</v>
      </c>
      <c r="B481" s="132">
        <f t="shared" ref="B481:K481" si="437">SUM(B472,B479,B480)</f>
        <v>21714587.309919965</v>
      </c>
      <c r="C481" s="132">
        <f t="shared" si="437"/>
        <v>27344522.295215651</v>
      </c>
      <c r="D481" s="132">
        <f t="shared" si="437"/>
        <v>31103452.433915772</v>
      </c>
      <c r="E481" s="132">
        <f t="shared" si="437"/>
        <v>30907601.921777889</v>
      </c>
      <c r="F481" s="132">
        <f t="shared" si="437"/>
        <v>34865346.485541925</v>
      </c>
      <c r="G481" s="132">
        <f t="shared" si="437"/>
        <v>39210288.585727133</v>
      </c>
      <c r="H481" s="132">
        <f t="shared" si="437"/>
        <v>50042443.618047073</v>
      </c>
      <c r="I481" s="132">
        <f t="shared" si="437"/>
        <v>55377716.227336667</v>
      </c>
      <c r="J481" s="132">
        <f t="shared" si="437"/>
        <v>59512040.096021064</v>
      </c>
      <c r="K481" s="132">
        <f t="shared" si="437"/>
        <v>65121020.974096738</v>
      </c>
    </row>
    <row r="482" spans="1:11" ht="18" customHeight="1">
      <c r="A482" s="7"/>
      <c r="B482" s="11"/>
      <c r="C482" s="11"/>
      <c r="D482" s="11"/>
      <c r="E482" s="11"/>
      <c r="F482" s="11"/>
      <c r="G482" s="11"/>
      <c r="H482" s="11"/>
      <c r="I482" s="11"/>
      <c r="J482" s="11"/>
      <c r="K482" s="11"/>
    </row>
    <row r="483" spans="1:11" ht="18" customHeight="1">
      <c r="A483" s="107" t="s">
        <v>218</v>
      </c>
      <c r="B483" s="107"/>
      <c r="C483" s="107"/>
      <c r="D483" s="107"/>
      <c r="E483" s="107"/>
      <c r="F483" s="107"/>
      <c r="G483" s="107"/>
      <c r="H483" s="107"/>
    </row>
    <row r="484" spans="1:11" ht="18" customHeight="1">
      <c r="K484" s="6" t="s">
        <v>35</v>
      </c>
    </row>
    <row r="485" spans="1:11" ht="18" customHeight="1">
      <c r="A485" s="120" t="s">
        <v>207</v>
      </c>
      <c r="B485" s="120">
        <v>2012</v>
      </c>
      <c r="C485" s="120">
        <v>2013</v>
      </c>
      <c r="D485" s="120">
        <v>2014</v>
      </c>
      <c r="E485" s="120">
        <v>2015</v>
      </c>
      <c r="F485" s="120">
        <v>2016</v>
      </c>
      <c r="G485" s="120">
        <v>2017</v>
      </c>
      <c r="H485" s="120">
        <v>2018</v>
      </c>
      <c r="I485" s="120">
        <v>2019</v>
      </c>
      <c r="J485" s="120">
        <v>2020</v>
      </c>
      <c r="K485" s="120">
        <v>2021</v>
      </c>
    </row>
    <row r="486" spans="1:11" ht="18" customHeight="1">
      <c r="A486" s="7" t="s">
        <v>208</v>
      </c>
      <c r="B486" s="81">
        <f t="shared" ref="B486:K486" si="438">SUM(B487:B490)</f>
        <v>20543460.756384023</v>
      </c>
      <c r="C486" s="81">
        <f t="shared" si="438"/>
        <v>24780897.395280432</v>
      </c>
      <c r="D486" s="81">
        <f t="shared" si="438"/>
        <v>27399831.70693814</v>
      </c>
      <c r="E486" s="81">
        <f t="shared" si="438"/>
        <v>30070194.708251275</v>
      </c>
      <c r="F486" s="81">
        <f t="shared" si="438"/>
        <v>35492827.712384671</v>
      </c>
      <c r="G486" s="81">
        <f t="shared" si="438"/>
        <v>41748532.944451898</v>
      </c>
      <c r="H486" s="81">
        <f t="shared" si="438"/>
        <v>50387086.249022111</v>
      </c>
      <c r="I486" s="81">
        <f t="shared" si="438"/>
        <v>59315927.887967758</v>
      </c>
      <c r="J486" s="81">
        <f t="shared" si="438"/>
        <v>64009854.794678837</v>
      </c>
      <c r="K486" s="81">
        <f t="shared" si="438"/>
        <v>69050582.032581627</v>
      </c>
    </row>
    <row r="487" spans="1:11" ht="18" customHeight="1">
      <c r="A487" s="3" t="s">
        <v>219</v>
      </c>
      <c r="B487" s="78">
        <f>'[5]GFCF NATION 7B'!B6</f>
        <v>4930430.1015321696</v>
      </c>
      <c r="C487" s="78">
        <f>'[5]GFCF NATION 7B'!C6</f>
        <v>5451796.7549616899</v>
      </c>
      <c r="D487" s="78">
        <f>'[5]GFCF NATION 7B'!D6</f>
        <v>6549213.49930814</v>
      </c>
      <c r="E487" s="78">
        <f>'[5]GFCF NATION 7B'!E6</f>
        <v>7219842.9648107002</v>
      </c>
      <c r="F487" s="78">
        <f>'[5]GFCF NATION 7B'!F6</f>
        <v>8944186.4635208696</v>
      </c>
      <c r="G487" s="78">
        <f>'[6]GFCF NATION 7B'!G6</f>
        <v>10812870.032613</v>
      </c>
      <c r="H487" s="78">
        <f>'[6]GFCF NATION 7B'!H6</f>
        <v>13124779.951092601</v>
      </c>
      <c r="I487" s="78">
        <f>'[6]GFCF NATION 7B'!I6</f>
        <v>14947603.599969599</v>
      </c>
      <c r="J487" s="78">
        <f>'[6]GFCF NATION 7B'!J6</f>
        <v>16578552.3918218</v>
      </c>
      <c r="K487" s="78">
        <f>'[6]GFCF NATION 7B'!K6</f>
        <v>17400734.7658736</v>
      </c>
    </row>
    <row r="488" spans="1:11" ht="18" customHeight="1">
      <c r="A488" s="3" t="s">
        <v>220</v>
      </c>
      <c r="B488" s="78">
        <f>'[5]GFCF NATION 7B'!B7</f>
        <v>534129.92766598496</v>
      </c>
      <c r="C488" s="78">
        <f>'[5]GFCF NATION 7B'!C7</f>
        <v>545179.66989617003</v>
      </c>
      <c r="D488" s="78">
        <f>'[5]GFCF NATION 7B'!D7</f>
        <v>534350.02328762296</v>
      </c>
      <c r="E488" s="78">
        <f>'[5]GFCF NATION 7B'!E7</f>
        <v>589169.268607573</v>
      </c>
      <c r="F488" s="78">
        <f>'[5]GFCF NATION 7B'!F7</f>
        <v>745348.71896007296</v>
      </c>
      <c r="G488" s="78">
        <f>'[6]GFCF NATION 7B'!G7</f>
        <v>1001964.7906668501</v>
      </c>
      <c r="H488" s="78">
        <f>'[6]GFCF NATION 7B'!H7</f>
        <v>1106303.29089669</v>
      </c>
      <c r="I488" s="78">
        <f>'[6]GFCF NATION 7B'!I7</f>
        <v>1245633.3776358401</v>
      </c>
      <c r="J488" s="78">
        <f>'[6]GFCF NATION 7B'!J7</f>
        <v>1536236.5150722901</v>
      </c>
      <c r="K488" s="78">
        <f>'[6]GFCF NATION 7B'!K7</f>
        <v>1690059.6708341399</v>
      </c>
    </row>
    <row r="489" spans="1:11" ht="18" customHeight="1">
      <c r="A489" s="3" t="s">
        <v>221</v>
      </c>
      <c r="B489" s="78">
        <f>'[5]GFCF NATION 7B'!B8</f>
        <v>554673.38642236905</v>
      </c>
      <c r="C489" s="78">
        <f>'[5]GFCF NATION 7B'!C8</f>
        <v>545179.66709616897</v>
      </c>
      <c r="D489" s="78">
        <f>'[5]GFCF NATION 7B'!D8</f>
        <v>586414.90501897805</v>
      </c>
      <c r="E489" s="78">
        <f>'[5]GFCF NATION 7B'!E8</f>
        <v>812232.33354120306</v>
      </c>
      <c r="F489" s="78">
        <f>'[5]GFCF NATION 7B'!F8</f>
        <v>851827.17659722699</v>
      </c>
      <c r="G489" s="78">
        <f>'[6]GFCF NATION 7B'!G8</f>
        <v>1085461.8565557499</v>
      </c>
      <c r="H489" s="78">
        <f>'[6]GFCF NATION 7B'!H8</f>
        <v>1056016.7776741199</v>
      </c>
      <c r="I489" s="78">
        <f>'[6]GFCF NATION 7B'!I8</f>
        <v>1423581.11868392</v>
      </c>
      <c r="J489" s="78">
        <f>'[6]GFCF NATION 7B'!J8</f>
        <v>1664256.2246616499</v>
      </c>
      <c r="K489" s="78">
        <f>'[6]GFCF NATION 7B'!K8</f>
        <v>1797211.8931541899</v>
      </c>
    </row>
    <row r="490" spans="1:11" ht="18" customHeight="1">
      <c r="A490" s="3" t="s">
        <v>222</v>
      </c>
      <c r="B490" s="78">
        <f>'[5]GFCF NATION 7B'!B9</f>
        <v>14524227.3407635</v>
      </c>
      <c r="C490" s="78">
        <f>'[5]GFCF NATION 7B'!C9</f>
        <v>18238741.303326402</v>
      </c>
      <c r="D490" s="78">
        <f>'[5]GFCF NATION 7B'!D9</f>
        <v>19729853.279323399</v>
      </c>
      <c r="E490" s="78">
        <f>'[5]GFCF NATION 7B'!E9</f>
        <v>21448950.141291801</v>
      </c>
      <c r="F490" s="78">
        <f>'[5]GFCF NATION 7B'!F9</f>
        <v>24951465.353306498</v>
      </c>
      <c r="G490" s="78">
        <f>'[6]GFCF NATION 7B'!G9</f>
        <v>28848236.264616299</v>
      </c>
      <c r="H490" s="78">
        <f>'[6]GFCF NATION 7B'!H9</f>
        <v>35099986.229358703</v>
      </c>
      <c r="I490" s="78">
        <f>'[6]GFCF NATION 7B'!I9</f>
        <v>41699109.791678399</v>
      </c>
      <c r="J490" s="78">
        <f>'[6]GFCF NATION 7B'!J9</f>
        <v>44230809.663123101</v>
      </c>
      <c r="K490" s="78">
        <f>'[6]GFCF NATION 7B'!K9</f>
        <v>48162575.702719703</v>
      </c>
    </row>
    <row r="491" spans="1:11" ht="18" customHeight="1">
      <c r="A491" s="3" t="s">
        <v>215</v>
      </c>
      <c r="B491" s="78">
        <f>'[5]GFCF NATION 7B'!B10</f>
        <v>806020.59173242899</v>
      </c>
      <c r="C491" s="78">
        <f>'[5]GFCF NATION 7B'!C10</f>
        <v>766580.56396403303</v>
      </c>
      <c r="D491" s="78">
        <f>'[5]GFCF NATION 7B'!D10</f>
        <v>756477.41853637504</v>
      </c>
      <c r="E491" s="78">
        <f>'[5]GFCF NATION 7B'!E10</f>
        <v>903043.11416268698</v>
      </c>
      <c r="F491" s="78">
        <f>'[5]GFCF NATION 7B'!F10</f>
        <v>1105405.6112478101</v>
      </c>
      <c r="G491" s="78">
        <f>'[6]GFCF NATION 7B'!G10</f>
        <v>1006179.39339799</v>
      </c>
      <c r="H491" s="78">
        <f>'[6]GFCF NATION 7B'!H10</f>
        <v>1215103.61496963</v>
      </c>
      <c r="I491" s="78">
        <f>'[6]GFCF NATION 7B'!I10</f>
        <v>1273336.9230482101</v>
      </c>
      <c r="J491" s="78">
        <f>'[6]GFCF NATION 7B'!J10</f>
        <v>1838290.1957034101</v>
      </c>
      <c r="K491" s="78">
        <f>'[6]GFCF NATION 7B'!K10</f>
        <v>1954172.8543262801</v>
      </c>
    </row>
    <row r="492" spans="1:11" ht="18" customHeight="1">
      <c r="A492" s="3" t="s">
        <v>216</v>
      </c>
      <c r="B492" s="78">
        <f>'[5]GDP EXP CU'!B13</f>
        <v>365105.53304368502</v>
      </c>
      <c r="C492" s="78">
        <f>'[5]GDP EXP CU'!C13</f>
        <v>1797044.33597124</v>
      </c>
      <c r="D492" s="78">
        <f>'[5]GDP EXP CU'!D13</f>
        <v>2947142.8439368401</v>
      </c>
      <c r="E492" s="78">
        <f>'[5]GDP EXP CU'!E13</f>
        <v>-65635.900636056904</v>
      </c>
      <c r="F492" s="78">
        <f>'[5]GDP EXP CU'!F13</f>
        <v>-1732886.83809059</v>
      </c>
      <c r="G492" s="78">
        <f>'[6]GFCF NATION 7B'!G11</f>
        <v>-3544423.7521227198</v>
      </c>
      <c r="H492" s="78">
        <f>'[6]GFCF NATION 7B'!H11</f>
        <v>-1714269.39883726</v>
      </c>
      <c r="I492" s="78">
        <f>'[6]GFCF NATION 7B'!I11</f>
        <v>-5211548.5836793501</v>
      </c>
      <c r="J492" s="78">
        <f>'[6]GFCF NATION 7B'!J11</f>
        <v>-6336104.8943611803</v>
      </c>
      <c r="K492" s="78">
        <f>'[6]GFCF NATION 7B'!K11</f>
        <v>-5883733.9128111703</v>
      </c>
    </row>
    <row r="493" spans="1:11" ht="18" customHeight="1">
      <c r="A493" s="120" t="s">
        <v>217</v>
      </c>
      <c r="B493" s="130">
        <f t="shared" ref="B493:K493" si="439">SUM(B486,B491,B492)</f>
        <v>21714586.881160136</v>
      </c>
      <c r="C493" s="130">
        <f t="shared" si="439"/>
        <v>27344522.295215704</v>
      </c>
      <c r="D493" s="130">
        <f t="shared" si="439"/>
        <v>31103451.969411358</v>
      </c>
      <c r="E493" s="130">
        <f t="shared" si="439"/>
        <v>30907601.921777904</v>
      </c>
      <c r="F493" s="130">
        <f t="shared" si="439"/>
        <v>34865346.485541888</v>
      </c>
      <c r="G493" s="130">
        <f t="shared" si="439"/>
        <v>39210288.585727163</v>
      </c>
      <c r="H493" s="130">
        <f t="shared" si="439"/>
        <v>49887920.465154484</v>
      </c>
      <c r="I493" s="130">
        <f t="shared" si="439"/>
        <v>55377716.227336623</v>
      </c>
      <c r="J493" s="130">
        <f t="shared" si="439"/>
        <v>59512040.096021064</v>
      </c>
      <c r="K493" s="130">
        <f t="shared" si="439"/>
        <v>65121020.974096738</v>
      </c>
    </row>
    <row r="494" spans="1:11" ht="18" customHeight="1">
      <c r="B494" s="76"/>
      <c r="C494" s="76"/>
      <c r="D494" s="76"/>
      <c r="E494" s="76"/>
      <c r="F494" s="76"/>
      <c r="G494" s="76"/>
      <c r="H494" s="76"/>
      <c r="I494" s="76"/>
      <c r="J494" s="76"/>
      <c r="K494" s="76"/>
    </row>
    <row r="495" spans="1:11" ht="18" customHeight="1">
      <c r="A495" s="107" t="s">
        <v>223</v>
      </c>
      <c r="B495" s="107"/>
      <c r="C495" s="107"/>
      <c r="D495" s="107"/>
      <c r="E495" s="107"/>
      <c r="F495" s="107"/>
      <c r="G495" s="107"/>
      <c r="H495" s="107"/>
    </row>
    <row r="496" spans="1:11" ht="18" customHeight="1">
      <c r="K496" s="6" t="s">
        <v>35</v>
      </c>
    </row>
    <row r="497" spans="1:40" ht="18" customHeight="1">
      <c r="A497" s="129" t="s">
        <v>207</v>
      </c>
      <c r="B497" s="120">
        <v>2012</v>
      </c>
      <c r="C497" s="120">
        <v>2013</v>
      </c>
      <c r="D497" s="120">
        <v>2014</v>
      </c>
      <c r="E497" s="120">
        <v>2015</v>
      </c>
      <c r="F497" s="120">
        <v>2016</v>
      </c>
      <c r="G497" s="120">
        <v>2017</v>
      </c>
      <c r="H497" s="120">
        <v>2018</v>
      </c>
      <c r="I497" s="120">
        <v>2019</v>
      </c>
      <c r="J497" s="120">
        <v>2020</v>
      </c>
      <c r="K497" s="120">
        <v>2021</v>
      </c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</row>
    <row r="498" spans="1:40" ht="18" customHeight="1">
      <c r="A498" s="7" t="s">
        <v>208</v>
      </c>
      <c r="B498" s="35">
        <f t="shared" ref="B498:K498" si="440">SUM(B499:B504)</f>
        <v>22298478.867274769</v>
      </c>
      <c r="C498" s="35">
        <f t="shared" si="440"/>
        <v>26190461.029016454</v>
      </c>
      <c r="D498" s="35">
        <f t="shared" si="440"/>
        <v>28081728.250502072</v>
      </c>
      <c r="E498" s="35">
        <f t="shared" si="440"/>
        <v>30070194.708251256</v>
      </c>
      <c r="F498" s="35">
        <f t="shared" si="440"/>
        <v>34878462.287466586</v>
      </c>
      <c r="G498" s="35">
        <f t="shared" si="440"/>
        <v>39939171.19045952</v>
      </c>
      <c r="H498" s="35">
        <f t="shared" si="440"/>
        <v>46901498.72997576</v>
      </c>
      <c r="I498" s="35">
        <f t="shared" si="440"/>
        <v>53612866.583397247</v>
      </c>
      <c r="J498" s="35">
        <f t="shared" si="440"/>
        <v>57479891.827049144</v>
      </c>
      <c r="K498" s="35">
        <f t="shared" si="440"/>
        <v>60433702.055648006</v>
      </c>
    </row>
    <row r="499" spans="1:40" ht="18" customHeight="1">
      <c r="A499" s="3" t="s">
        <v>209</v>
      </c>
      <c r="B499" s="11">
        <f>'[11]GFCF KP'!B4</f>
        <v>14855880.7980529</v>
      </c>
      <c r="C499" s="11">
        <f>'[11]GFCF KP'!C4</f>
        <v>19218435.976027202</v>
      </c>
      <c r="D499" s="11">
        <f>'[11]GFCF KP'!D4</f>
        <v>19485102.838061299</v>
      </c>
      <c r="E499" s="11">
        <f>'[11]GFCF KP'!E4</f>
        <v>22807556.3620333</v>
      </c>
      <c r="F499" s="11">
        <f>'[11]GFCF KP'!F4</f>
        <v>27512752.6498973</v>
      </c>
      <c r="G499" s="11">
        <f>'[6]GFCF KP'!G4</f>
        <v>32480729.793232702</v>
      </c>
      <c r="H499" s="11">
        <f>'[6]GFCF KP'!H4</f>
        <v>38752890.797191098</v>
      </c>
      <c r="I499" s="11">
        <f>'[6]GFCF KP'!I4</f>
        <v>45067137.470106304</v>
      </c>
      <c r="J499" s="11">
        <f>'[6]GFCF KP'!J4</f>
        <v>47493407.062157303</v>
      </c>
      <c r="K499" s="11">
        <f>'[6]GFCF KP'!K4</f>
        <v>49934025.983176097</v>
      </c>
    </row>
    <row r="500" spans="1:40" ht="18" customHeight="1">
      <c r="A500" s="3" t="s">
        <v>210</v>
      </c>
      <c r="B500" s="11">
        <f>'[11]GFCF KP'!B5</f>
        <v>1336722.47882451</v>
      </c>
      <c r="C500" s="11">
        <f>'[11]GFCF KP'!C5</f>
        <v>1218733.11599805</v>
      </c>
      <c r="D500" s="11">
        <f>'[11]GFCF KP'!D5</f>
        <v>2044516.73519901</v>
      </c>
      <c r="E500" s="11">
        <f>'[11]GFCF KP'!E5</f>
        <v>1663027.2458577901</v>
      </c>
      <c r="F500" s="11">
        <f>'[11]GFCF KP'!F5</f>
        <v>1373682.4785340601</v>
      </c>
      <c r="G500" s="11">
        <f>'[6]GFCF KP'!G5</f>
        <v>1160334.08617159</v>
      </c>
      <c r="H500" s="11">
        <f>'[6]GFCF KP'!H5</f>
        <v>1785652.44138443</v>
      </c>
      <c r="I500" s="11">
        <f>'[6]GFCF KP'!I5</f>
        <v>2121625.4900624501</v>
      </c>
      <c r="J500" s="11">
        <f>'[6]GFCF KP'!J5</f>
        <v>2188397.2143918802</v>
      </c>
      <c r="K500" s="11">
        <f>'[6]GFCF KP'!K5</f>
        <v>2300855.8476745901</v>
      </c>
    </row>
    <row r="501" spans="1:40" ht="18" customHeight="1">
      <c r="A501" s="3" t="s">
        <v>211</v>
      </c>
      <c r="B501" s="11">
        <f>'[11]GFCF KP'!B6</f>
        <v>4280351.6343265697</v>
      </c>
      <c r="C501" s="11">
        <f>'[11]GFCF KP'!C6</f>
        <v>3713747.7600064599</v>
      </c>
      <c r="D501" s="11">
        <f>'[11]GFCF KP'!D6</f>
        <v>4229094.7364019901</v>
      </c>
      <c r="E501" s="11">
        <f>'[11]GFCF KP'!E6</f>
        <v>3194486.4323083698</v>
      </c>
      <c r="F501" s="11">
        <f>'[11]GFCF KP'!F6</f>
        <v>3268709.2060896098</v>
      </c>
      <c r="G501" s="11">
        <f>'[6]GFCF KP'!G6</f>
        <v>3436234.7734880601</v>
      </c>
      <c r="H501" s="11">
        <f>'[6]GFCF KP'!H6</f>
        <v>3149560.6453679898</v>
      </c>
      <c r="I501" s="11">
        <f>'[6]GFCF KP'!I6</f>
        <v>3066529.5735879601</v>
      </c>
      <c r="J501" s="11">
        <f>'[6]GFCF KP'!J6</f>
        <v>3859927.9362213402</v>
      </c>
      <c r="K501" s="11">
        <f>'[6]GFCF KP'!K6</f>
        <v>4058284.1658045598</v>
      </c>
    </row>
    <row r="502" spans="1:40" ht="18" customHeight="1">
      <c r="A502" s="3" t="s">
        <v>212</v>
      </c>
      <c r="B502" s="11">
        <f>'[11]GFCF KP'!B7</f>
        <v>990970.69708322105</v>
      </c>
      <c r="C502" s="11">
        <f>'[11]GFCF KP'!C7</f>
        <v>1061608.66488235</v>
      </c>
      <c r="D502" s="11">
        <f>'[11]GFCF KP'!D7</f>
        <v>1200327.6271546299</v>
      </c>
      <c r="E502" s="11">
        <f>'[11]GFCF KP'!E7</f>
        <v>1172391.1255115501</v>
      </c>
      <c r="F502" s="11">
        <f>'[11]GFCF KP'!F7</f>
        <v>1323953.31216416</v>
      </c>
      <c r="G502" s="11">
        <f>'[6]GFCF KP'!G7</f>
        <v>1321245.0189120001</v>
      </c>
      <c r="H502" s="11">
        <f>'[6]GFCF KP'!H7</f>
        <v>1531917.0105480901</v>
      </c>
      <c r="I502" s="11">
        <f>'[6]GFCF KP'!I7</f>
        <v>1558500.26459319</v>
      </c>
      <c r="J502" s="11">
        <f>'[6]GFCF KP'!J7</f>
        <v>1877433.0552051901</v>
      </c>
      <c r="K502" s="11">
        <f>'[6]GFCF KP'!K7</f>
        <v>1973911.6807854299</v>
      </c>
    </row>
    <row r="503" spans="1:40" ht="18" customHeight="1">
      <c r="A503" s="3" t="s">
        <v>213</v>
      </c>
      <c r="B503" s="11">
        <f>'[11]GFCF KP'!B8</f>
        <v>290291.82369971799</v>
      </c>
      <c r="C503" s="11">
        <f>'[11]GFCF KP'!C8</f>
        <v>332935.65180565498</v>
      </c>
      <c r="D503" s="11">
        <f>'[11]GFCF KP'!D8</f>
        <v>364963.029105091</v>
      </c>
      <c r="E503" s="11">
        <f>'[11]GFCF KP'!E8</f>
        <v>375399.01686473499</v>
      </c>
      <c r="F503" s="11">
        <f>'[11]GFCF KP'!F8</f>
        <v>385149.88717023301</v>
      </c>
      <c r="G503" s="11">
        <f>'[6]GFCF KP'!G8</f>
        <v>409935.68725201098</v>
      </c>
      <c r="H503" s="11">
        <f>'[6]GFCF KP'!H8</f>
        <v>435971.34012791503</v>
      </c>
      <c r="I503" s="11">
        <f>'[6]GFCF KP'!I8</f>
        <v>470978.62180678803</v>
      </c>
      <c r="J503" s="11">
        <f>'[6]GFCF KP'!J8</f>
        <v>534302.44552569406</v>
      </c>
      <c r="K503" s="11">
        <f>'[6]GFCF KP'!K8</f>
        <v>561759.49143503304</v>
      </c>
    </row>
    <row r="504" spans="1:40" ht="18" customHeight="1">
      <c r="A504" s="3" t="s">
        <v>214</v>
      </c>
      <c r="B504" s="11">
        <f>'[5]GFCF KP'!B9</f>
        <v>544261.435287853</v>
      </c>
      <c r="C504" s="11">
        <f>'[5]GFCF KP'!C9</f>
        <v>644999.86029673601</v>
      </c>
      <c r="D504" s="11">
        <f>'[5]GFCF KP'!D9</f>
        <v>757723.28458005702</v>
      </c>
      <c r="E504" s="11">
        <f>'[5]GFCF KP'!E9</f>
        <v>857334.52567551401</v>
      </c>
      <c r="F504" s="11">
        <f>'[5]GFCF KP'!F9</f>
        <v>1014214.75361122</v>
      </c>
      <c r="G504" s="11">
        <f>'[6]GFCF KP'!G9</f>
        <v>1130691.83140316</v>
      </c>
      <c r="H504" s="11">
        <f>'[6]GFCF KP'!H9</f>
        <v>1245506.4953562401</v>
      </c>
      <c r="I504" s="11">
        <f>'[6]GFCF KP'!I9</f>
        <v>1328095.1632405501</v>
      </c>
      <c r="J504" s="11">
        <f>'[6]GFCF KP'!J9</f>
        <v>1526424.11354774</v>
      </c>
      <c r="K504" s="11">
        <f>'[6]GFCF KP'!K9</f>
        <v>1604864.8867722901</v>
      </c>
    </row>
    <row r="505" spans="1:40">
      <c r="A505" s="3" t="s">
        <v>215</v>
      </c>
      <c r="B505" s="11">
        <f>'[5]GFCF KP'!B11</f>
        <v>769673.95054049499</v>
      </c>
      <c r="C505" s="11">
        <f>'[5]GFCF KP'!C11</f>
        <v>775566.10035185004</v>
      </c>
      <c r="D505" s="11">
        <f>'[5]GFCF KP'!D11</f>
        <v>820886.45389142795</v>
      </c>
      <c r="E505" s="11">
        <f>'[5]GFCF KP'!E11</f>
        <v>903043.11416268698</v>
      </c>
      <c r="F505" s="11">
        <f>'[5]GFCF KP'!F11</f>
        <v>902490.12854342104</v>
      </c>
      <c r="G505" s="11">
        <f>'[6]GFCF KP'!G11</f>
        <v>858566.05549917999</v>
      </c>
      <c r="H505" s="11">
        <f>'[6]GFCF KP'!H11</f>
        <v>776123.00371501094</v>
      </c>
      <c r="I505" s="11">
        <f>'[6]GFCF KP'!I11</f>
        <v>925034.45253631298</v>
      </c>
      <c r="J505" s="11">
        <f>'[6]GFCF KP'!J11</f>
        <v>1096591.43273495</v>
      </c>
      <c r="K505" s="11">
        <f>'[6]GFCF KP'!K11</f>
        <v>1161299.4740831701</v>
      </c>
    </row>
    <row r="506" spans="1:40">
      <c r="A506" s="3" t="s">
        <v>216</v>
      </c>
      <c r="B506" s="11">
        <f>'[11]GFCF KP'!B12</f>
        <v>356435.43195263902</v>
      </c>
      <c r="C506" s="11">
        <f>'[11]GFCF KP'!C12</f>
        <v>2053215.86448638</v>
      </c>
      <c r="D506" s="11">
        <f>'[11]GFCF KP'!D12</f>
        <v>2901191.3180462099</v>
      </c>
      <c r="E506" s="11">
        <f>'[11]GFCF KP'!E12</f>
        <v>-65635.900636090097</v>
      </c>
      <c r="F506" s="11">
        <f>'[11]GFCF KP'!F12</f>
        <v>-1985783.2518861101</v>
      </c>
      <c r="G506" s="11">
        <f>'[6]GFCF KP'!G12</f>
        <v>-3709533.5773421298</v>
      </c>
      <c r="H506" s="11">
        <f>'[6]GFCF KP'!H12</f>
        <v>-2441379.3453093702</v>
      </c>
      <c r="I506" s="11">
        <f>'[6]GFCF KP'!I12</f>
        <v>-5594385.3739385903</v>
      </c>
      <c r="J506" s="11">
        <f>'[6]GFCF KP'!J12</f>
        <v>-6631707.4650331195</v>
      </c>
      <c r="K506" s="11">
        <f>'[6]GFCF KP'!K12</f>
        <v>-5748187.2522081304</v>
      </c>
    </row>
    <row r="507" spans="1:40">
      <c r="A507" s="120" t="s">
        <v>217</v>
      </c>
      <c r="B507" s="128">
        <f t="shared" ref="B507:K507" si="441">SUM(B498,B505,B506)</f>
        <v>23424588.249767903</v>
      </c>
      <c r="C507" s="128">
        <f t="shared" si="441"/>
        <v>29019242.993854687</v>
      </c>
      <c r="D507" s="128">
        <f t="shared" si="441"/>
        <v>31803806.022439707</v>
      </c>
      <c r="E507" s="128">
        <f t="shared" si="441"/>
        <v>30907601.921777852</v>
      </c>
      <c r="F507" s="128">
        <f t="shared" si="441"/>
        <v>33795169.1641239</v>
      </c>
      <c r="G507" s="128">
        <f t="shared" si="441"/>
        <v>37088203.668616571</v>
      </c>
      <c r="H507" s="128">
        <f t="shared" si="441"/>
        <v>45236242.388381399</v>
      </c>
      <c r="I507" s="128">
        <f t="shared" si="441"/>
        <v>48943515.661994971</v>
      </c>
      <c r="J507" s="128">
        <f t="shared" si="441"/>
        <v>51944775.794750974</v>
      </c>
      <c r="K507" s="128">
        <f t="shared" si="441"/>
        <v>55846814.277523048</v>
      </c>
    </row>
    <row r="508" spans="1:40">
      <c r="B508" s="39"/>
      <c r="C508" s="39"/>
      <c r="D508" s="39"/>
      <c r="E508" s="39"/>
      <c r="F508" s="39"/>
      <c r="G508" s="39"/>
      <c r="H508" s="39"/>
      <c r="I508" s="39"/>
      <c r="J508" s="39"/>
      <c r="K508" s="39"/>
    </row>
    <row r="509" spans="1:40">
      <c r="A509" s="3" t="s">
        <v>224</v>
      </c>
    </row>
    <row r="510" spans="1:40">
      <c r="K510" s="6" t="s">
        <v>35</v>
      </c>
    </row>
    <row r="511" spans="1:40">
      <c r="A511" s="8" t="s">
        <v>1</v>
      </c>
      <c r="B511" s="120">
        <v>2012</v>
      </c>
      <c r="C511" s="120">
        <v>2013</v>
      </c>
      <c r="D511" s="120">
        <v>2014</v>
      </c>
      <c r="E511" s="120">
        <v>2015</v>
      </c>
      <c r="F511" s="120">
        <v>2016</v>
      </c>
      <c r="G511" s="120">
        <v>2017</v>
      </c>
      <c r="H511" s="120">
        <v>2018</v>
      </c>
      <c r="I511" s="120">
        <v>2019</v>
      </c>
      <c r="J511" s="120">
        <v>2020</v>
      </c>
      <c r="K511" s="120">
        <v>2021</v>
      </c>
    </row>
    <row r="512" spans="1:40" ht="16.5">
      <c r="A512" s="3" t="s">
        <v>225</v>
      </c>
      <c r="B512" s="91">
        <v>424845.03007105901</v>
      </c>
      <c r="C512" s="91">
        <v>521440.81561047601</v>
      </c>
      <c r="D512" s="91">
        <v>561073.49151852296</v>
      </c>
      <c r="E512" s="92">
        <v>596965.77512262797</v>
      </c>
      <c r="F512" s="92">
        <v>662690.78346186399</v>
      </c>
      <c r="G512" s="92">
        <v>793222.12594458601</v>
      </c>
      <c r="H512" s="92">
        <v>807143.43308345799</v>
      </c>
      <c r="I512" s="92">
        <v>1177564.0035693599</v>
      </c>
      <c r="J512" s="93">
        <v>1025364.58835528</v>
      </c>
      <c r="K512" s="94">
        <v>1106111.2675327701</v>
      </c>
      <c r="L512" s="19"/>
      <c r="M512" s="19"/>
      <c r="N512" s="19"/>
      <c r="O512" s="19"/>
      <c r="P512" s="19"/>
      <c r="Q512" s="19"/>
    </row>
    <row r="513" spans="1:44" ht="16.5">
      <c r="A513" s="3" t="s">
        <v>226</v>
      </c>
      <c r="B513" s="91">
        <v>1869309.5726552899</v>
      </c>
      <c r="C513" s="91">
        <v>2163819.1859879401</v>
      </c>
      <c r="D513" s="91">
        <v>2356508.6643778002</v>
      </c>
      <c r="E513" s="92">
        <v>2618346.5523058199</v>
      </c>
      <c r="F513" s="92">
        <v>3069304.6812970601</v>
      </c>
      <c r="G513" s="92">
        <v>3565262.8265891001</v>
      </c>
      <c r="H513" s="92">
        <v>4302982.4732476203</v>
      </c>
      <c r="I513" s="92">
        <v>5164903.5461571002</v>
      </c>
      <c r="J513" s="93">
        <v>5466346.7130325204</v>
      </c>
      <c r="K513" s="94">
        <v>5896817.3469151901</v>
      </c>
      <c r="L513" s="19"/>
      <c r="M513" s="19"/>
      <c r="N513" s="19"/>
      <c r="O513" s="19"/>
      <c r="P513" s="19"/>
      <c r="Q513" s="19"/>
    </row>
    <row r="514" spans="1:44" ht="16.5">
      <c r="A514" s="3" t="s">
        <v>227</v>
      </c>
      <c r="B514" s="91">
        <v>3257335.8353111199</v>
      </c>
      <c r="C514" s="91">
        <v>3806022.5452719498</v>
      </c>
      <c r="D514" s="91">
        <v>4039729.1389333699</v>
      </c>
      <c r="E514" s="92">
        <v>4325782.2557324497</v>
      </c>
      <c r="F514" s="92">
        <v>5057377.0316826496</v>
      </c>
      <c r="G514" s="92">
        <v>6270753.4219908603</v>
      </c>
      <c r="H514" s="92">
        <v>7568289.7394408695</v>
      </c>
      <c r="I514" s="92">
        <v>8532960.6552121509</v>
      </c>
      <c r="J514" s="93">
        <v>9614469.9630268794</v>
      </c>
      <c r="K514" s="94">
        <v>10371602.1386283</v>
      </c>
      <c r="L514" s="19"/>
      <c r="M514" s="19"/>
      <c r="N514" s="19"/>
      <c r="O514" s="19"/>
      <c r="P514" s="19"/>
      <c r="Q514" s="19"/>
    </row>
    <row r="515" spans="1:44" ht="16.5">
      <c r="A515" s="3" t="s">
        <v>228</v>
      </c>
      <c r="B515" s="91">
        <v>2088476.3631840399</v>
      </c>
      <c r="C515" s="91">
        <v>2462627.25689389</v>
      </c>
      <c r="D515" s="91">
        <v>2665099.0847129798</v>
      </c>
      <c r="E515" s="92">
        <v>2877797.9072970301</v>
      </c>
      <c r="F515" s="92">
        <v>3383210.8418842498</v>
      </c>
      <c r="G515" s="92">
        <v>4038746.8883595699</v>
      </c>
      <c r="H515" s="92">
        <v>4874439.2544885203</v>
      </c>
      <c r="I515" s="92">
        <v>5676692.6453767102</v>
      </c>
      <c r="J515" s="93">
        <v>6192303.8641939303</v>
      </c>
      <c r="K515" s="94">
        <v>6679943.0699652098</v>
      </c>
      <c r="L515" s="19"/>
      <c r="M515" s="19"/>
      <c r="N515" s="19"/>
      <c r="O515" s="19"/>
      <c r="P515" s="19"/>
      <c r="Q515" s="19"/>
    </row>
    <row r="516" spans="1:44" s="12" customFormat="1" ht="16.5">
      <c r="A516" s="3" t="s">
        <v>186</v>
      </c>
      <c r="B516" s="91">
        <v>9521318.1940723192</v>
      </c>
      <c r="C516" s="91">
        <v>11236277.588869801</v>
      </c>
      <c r="D516" s="91">
        <v>12006972.718496401</v>
      </c>
      <c r="E516" s="92">
        <v>12857186.148982599</v>
      </c>
      <c r="F516" s="92">
        <v>14927981.859035701</v>
      </c>
      <c r="G516" s="92">
        <v>17868372.1002254</v>
      </c>
      <c r="H516" s="92">
        <v>21565672.9145815</v>
      </c>
      <c r="I516" s="92">
        <v>25361855.280769501</v>
      </c>
      <c r="J516" s="93">
        <v>27396217.852122601</v>
      </c>
      <c r="K516" s="94">
        <v>29553649.109944899</v>
      </c>
      <c r="L516" s="19"/>
      <c r="M516" s="19"/>
      <c r="N516" s="19"/>
      <c r="O516" s="19"/>
      <c r="P516" s="19"/>
      <c r="Q516" s="19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</row>
    <row r="517" spans="1:44" ht="16.5">
      <c r="A517" s="3" t="s">
        <v>229</v>
      </c>
      <c r="B517" s="91">
        <v>111192.968813225</v>
      </c>
      <c r="C517" s="91">
        <v>123844.27646860199</v>
      </c>
      <c r="D517" s="91">
        <v>140268.372879631</v>
      </c>
      <c r="E517" s="92">
        <v>140607.48289017999</v>
      </c>
      <c r="F517" s="92">
        <v>174392.311437333</v>
      </c>
      <c r="G517" s="92">
        <v>208742.66472225901</v>
      </c>
      <c r="H517" s="92">
        <v>251935.43124511099</v>
      </c>
      <c r="I517" s="92">
        <v>277359.80416961003</v>
      </c>
      <c r="J517" s="93">
        <v>320049.27397339401</v>
      </c>
      <c r="K517" s="94">
        <v>345252.91016290803</v>
      </c>
      <c r="L517" s="19"/>
      <c r="M517" s="19"/>
      <c r="N517" s="19"/>
      <c r="O517" s="19"/>
      <c r="P517" s="19"/>
      <c r="Q517" s="19"/>
    </row>
    <row r="518" spans="1:44" ht="16.5">
      <c r="A518" s="3" t="s">
        <v>230</v>
      </c>
      <c r="B518" s="91">
        <v>4345198.4679683</v>
      </c>
      <c r="C518" s="91">
        <v>5068462.6974055702</v>
      </c>
      <c r="D518" s="91">
        <v>5470466.5423055999</v>
      </c>
      <c r="E518" s="92">
        <v>5761897.2391879503</v>
      </c>
      <c r="F518" s="92">
        <v>6522272.4477562504</v>
      </c>
      <c r="G518" s="92">
        <v>7611481.1300716903</v>
      </c>
      <c r="H518" s="92">
        <v>9336650.3242157008</v>
      </c>
      <c r="I518" s="92">
        <v>11365815.368124999</v>
      </c>
      <c r="J518" s="93">
        <v>11860928.58333</v>
      </c>
      <c r="K518" s="94">
        <v>12794967.6616654</v>
      </c>
      <c r="L518" s="19"/>
      <c r="M518" s="19"/>
      <c r="N518" s="19"/>
      <c r="O518" s="19"/>
      <c r="P518" s="19"/>
      <c r="Q518" s="19"/>
    </row>
    <row r="519" spans="1:44" ht="16.5">
      <c r="A519" s="3" t="s">
        <v>231</v>
      </c>
      <c r="B519" s="91">
        <v>175742.42864306801</v>
      </c>
      <c r="C519" s="91">
        <v>220554.12848322699</v>
      </c>
      <c r="D519" s="91">
        <v>224429.396607409</v>
      </c>
      <c r="E519" s="92">
        <v>230727.94655127299</v>
      </c>
      <c r="F519" s="92">
        <v>279027.698299732</v>
      </c>
      <c r="G519" s="92">
        <v>323127.45630334801</v>
      </c>
      <c r="H519" s="92">
        <v>389988.57832554402</v>
      </c>
      <c r="I519" s="92">
        <v>455129.81781986298</v>
      </c>
      <c r="J519" s="93">
        <v>495426.78746750898</v>
      </c>
      <c r="K519" s="94">
        <v>534441.26906545402</v>
      </c>
      <c r="L519" s="19"/>
      <c r="M519" s="19"/>
      <c r="N519" s="19"/>
      <c r="O519" s="19"/>
      <c r="P519" s="19"/>
      <c r="Q519" s="19"/>
    </row>
    <row r="520" spans="1:44" ht="16.5">
      <c r="A520" s="3" t="s">
        <v>232</v>
      </c>
      <c r="B520" s="91">
        <v>505060.00655637903</v>
      </c>
      <c r="C520" s="91">
        <v>587412.53402493498</v>
      </c>
      <c r="D520" s="91">
        <v>617180.84067037597</v>
      </c>
      <c r="E520" s="92">
        <v>660883.40018134599</v>
      </c>
      <c r="F520" s="92">
        <v>802204.63261173002</v>
      </c>
      <c r="G520" s="92">
        <v>1068824.3302450699</v>
      </c>
      <c r="H520" s="92">
        <v>1289984.1003938401</v>
      </c>
      <c r="I520" s="92">
        <v>1303646.76676852</v>
      </c>
      <c r="J520" s="93">
        <v>1638747.16917684</v>
      </c>
      <c r="K520" s="94">
        <v>1767797.2587013701</v>
      </c>
      <c r="L520" s="19"/>
      <c r="M520" s="19"/>
      <c r="N520" s="19"/>
      <c r="O520" s="19"/>
      <c r="P520" s="19"/>
      <c r="Q520" s="19"/>
    </row>
    <row r="521" spans="1:44" ht="16.5">
      <c r="A521" s="120" t="s">
        <v>233</v>
      </c>
      <c r="B521" s="126">
        <f t="shared" ref="B521:K521" si="442">SUM(B512:B520)</f>
        <v>22298478.867274798</v>
      </c>
      <c r="C521" s="126">
        <f t="shared" si="442"/>
        <v>26190461.02901639</v>
      </c>
      <c r="D521" s="126">
        <f t="shared" si="442"/>
        <v>28081728.250502095</v>
      </c>
      <c r="E521" s="127">
        <f t="shared" si="442"/>
        <v>30070194.708251279</v>
      </c>
      <c r="F521" s="127">
        <f t="shared" si="442"/>
        <v>34878462.287466563</v>
      </c>
      <c r="G521" s="127">
        <f t="shared" si="442"/>
        <v>41748532.944451891</v>
      </c>
      <c r="H521" s="127">
        <f t="shared" si="442"/>
        <v>50387086.249022171</v>
      </c>
      <c r="I521" s="127">
        <f t="shared" si="442"/>
        <v>59315927.887967817</v>
      </c>
      <c r="J521" s="127">
        <f t="shared" si="442"/>
        <v>64009854.794678949</v>
      </c>
      <c r="K521" s="127">
        <f t="shared" si="442"/>
        <v>69050582.032581508</v>
      </c>
      <c r="L521" s="19"/>
      <c r="M521" s="19"/>
      <c r="N521" s="19"/>
      <c r="O521" s="19"/>
      <c r="P521" s="19"/>
      <c r="Q521" s="19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</row>
    <row r="522" spans="1:44">
      <c r="G522" s="46"/>
      <c r="H522" s="46"/>
      <c r="I522" s="46"/>
      <c r="J522" s="46"/>
      <c r="K522" s="46"/>
    </row>
    <row r="523" spans="1:44">
      <c r="A523" s="7" t="s">
        <v>234</v>
      </c>
      <c r="B523" s="39"/>
      <c r="C523" s="39"/>
      <c r="D523" s="39"/>
      <c r="E523" s="39"/>
      <c r="F523" s="39"/>
      <c r="G523" s="39"/>
      <c r="H523" s="39"/>
      <c r="I523" s="95"/>
      <c r="J523" s="2"/>
      <c r="K523" s="2"/>
    </row>
    <row r="524" spans="1:44">
      <c r="A524" s="7" t="s">
        <v>235</v>
      </c>
      <c r="H524" s="96"/>
    </row>
    <row r="526" spans="1:44">
      <c r="A526" s="7" t="s">
        <v>236</v>
      </c>
      <c r="B526" s="2"/>
      <c r="C526" s="2"/>
      <c r="D526" s="2"/>
      <c r="E526" s="2"/>
      <c r="F526" s="2"/>
      <c r="G526" s="2"/>
      <c r="H526" s="2"/>
    </row>
    <row r="527" spans="1:44">
      <c r="K527" s="6" t="s">
        <v>35</v>
      </c>
    </row>
    <row r="528" spans="1:44">
      <c r="A528" s="8" t="s">
        <v>237</v>
      </c>
      <c r="B528" s="120">
        <v>2012</v>
      </c>
      <c r="C528" s="120">
        <v>2013</v>
      </c>
      <c r="D528" s="120">
        <v>2014</v>
      </c>
      <c r="E528" s="120">
        <v>2015</v>
      </c>
      <c r="F528" s="120">
        <v>2016</v>
      </c>
      <c r="G528" s="120">
        <v>2017</v>
      </c>
      <c r="H528" s="120">
        <v>2018</v>
      </c>
      <c r="I528" s="120">
        <v>2019</v>
      </c>
      <c r="J528" s="120">
        <v>2020</v>
      </c>
      <c r="K528" s="120">
        <v>2021</v>
      </c>
    </row>
    <row r="529" spans="1:16">
      <c r="A529" s="3" t="s">
        <v>238</v>
      </c>
      <c r="B529" s="109">
        <f>'[9]Regional GDP'!B5</f>
        <v>1931480.2954915899</v>
      </c>
      <c r="C529" s="109">
        <f>'[9]Regional GDP'!C5</f>
        <v>2213023.5728902798</v>
      </c>
      <c r="D529" s="109">
        <f>'[9]Regional GDP'!D5</f>
        <v>2511142.98731736</v>
      </c>
      <c r="E529" s="109">
        <f>'[9]Regional GDP'!E5</f>
        <v>2736677.4905536398</v>
      </c>
      <c r="F529" s="109">
        <f>'[9]Regional GDP'!F5</f>
        <v>3164808.4964601798</v>
      </c>
      <c r="G529" s="109">
        <f>'[9]Regional GDP'!G5</f>
        <v>3479913.99990026</v>
      </c>
      <c r="H529" s="109">
        <f>'[9]Regional GDP'!H5</f>
        <v>3863134.1280721901</v>
      </c>
      <c r="I529" s="109">
        <v>1675239.4401454965</v>
      </c>
      <c r="J529" s="110">
        <v>1790670.371962416</v>
      </c>
      <c r="K529" s="110">
        <v>1826417.2926661996</v>
      </c>
    </row>
    <row r="530" spans="1:16">
      <c r="A530" s="3" t="s">
        <v>239</v>
      </c>
      <c r="B530" s="109">
        <f>'[9]Regional GDP'!B6</f>
        <v>2971171.2388756499</v>
      </c>
      <c r="C530" s="109">
        <f>'[9]Regional GDP'!C6</f>
        <v>3462446.48658115</v>
      </c>
      <c r="D530" s="109">
        <f>'[9]Regional GDP'!D6</f>
        <v>3923660.9176833802</v>
      </c>
      <c r="E530" s="109">
        <f>'[9]Regional GDP'!E6</f>
        <v>4435304.8984834896</v>
      </c>
      <c r="F530" s="109">
        <f>'[9]Regional GDP'!F6</f>
        <v>5094048.0512174899</v>
      </c>
      <c r="G530" s="109">
        <f>'[9]Regional GDP'!G6</f>
        <v>5570251.5497848298</v>
      </c>
      <c r="H530" s="109">
        <f>'[9]Regional GDP'!H6</f>
        <v>5985038.08054101</v>
      </c>
      <c r="I530" s="109">
        <v>3193185.8666840396</v>
      </c>
      <c r="J530" s="110">
        <v>3358804.7819271325</v>
      </c>
      <c r="K530" s="110">
        <v>3520262.3979497296</v>
      </c>
      <c r="L530" s="7"/>
      <c r="M530" s="7"/>
      <c r="N530" s="7"/>
      <c r="O530" s="7"/>
      <c r="P530" s="7"/>
    </row>
    <row r="531" spans="1:16">
      <c r="A531" s="3" t="s">
        <v>240</v>
      </c>
      <c r="B531" s="109">
        <f>'[9]Regional GDP'!B7</f>
        <v>2829062.6110639502</v>
      </c>
      <c r="C531" s="109">
        <f>'[9]Regional GDP'!C7</f>
        <v>3309667.8116104598</v>
      </c>
      <c r="D531" s="109">
        <f>'[9]Regional GDP'!D7</f>
        <v>3750193.80342791</v>
      </c>
      <c r="E531" s="109">
        <f>'[9]Regional GDP'!E7</f>
        <v>4284315.7955564</v>
      </c>
      <c r="F531" s="109">
        <f>'[9]Regional GDP'!F7</f>
        <v>4812271.3251844104</v>
      </c>
      <c r="G531" s="109">
        <f>'[9]Regional GDP'!G7</f>
        <v>5261476.8418181604</v>
      </c>
      <c r="H531" s="109">
        <f>'[9]Regional GDP'!H7</f>
        <v>5740421.5105616497</v>
      </c>
      <c r="I531" s="109">
        <v>3281939.7934248326</v>
      </c>
      <c r="J531" s="110">
        <v>3454006.2256937032</v>
      </c>
      <c r="K531" s="110">
        <v>3596231.3174492926</v>
      </c>
      <c r="L531" s="45"/>
      <c r="M531" s="45"/>
      <c r="N531" s="45"/>
      <c r="O531" s="45"/>
      <c r="P531" s="45"/>
    </row>
    <row r="532" spans="1:16">
      <c r="A532" s="3" t="s">
        <v>241</v>
      </c>
      <c r="B532" s="109">
        <f>'[9]Regional GDP'!B8</f>
        <v>2925540.4626584901</v>
      </c>
      <c r="C532" s="109">
        <f>'[9]Regional GDP'!C8</f>
        <v>3407015.2571351598</v>
      </c>
      <c r="D532" s="109">
        <f>'[9]Regional GDP'!D8</f>
        <v>3849317.8687167498</v>
      </c>
      <c r="E532" s="109">
        <f>'[9]Regional GDP'!E8</f>
        <v>4397557.6227517202</v>
      </c>
      <c r="F532" s="109">
        <f>'[9]Regional GDP'!F8</f>
        <v>5061530.6832105601</v>
      </c>
      <c r="G532" s="109">
        <f>'[9]Regional GDP'!G8</f>
        <v>5558367.5597551502</v>
      </c>
      <c r="H532" s="109">
        <f>'[9]Regional GDP'!H8</f>
        <v>6001968.5213556103</v>
      </c>
      <c r="I532" s="109">
        <v>2733502.3834850579</v>
      </c>
      <c r="J532" s="110">
        <v>2894625.4398902678</v>
      </c>
      <c r="K532" s="110">
        <v>2986909.3443521918</v>
      </c>
      <c r="L532" s="45"/>
      <c r="M532" s="45"/>
      <c r="N532" s="45"/>
      <c r="O532" s="45"/>
      <c r="P532" s="45"/>
    </row>
    <row r="533" spans="1:16">
      <c r="A533" s="3" t="s">
        <v>242</v>
      </c>
      <c r="B533" s="109">
        <f>'[9]Regional GDP'!B9</f>
        <v>3044349.8415151099</v>
      </c>
      <c r="C533" s="109">
        <f>'[9]Regional GDP'!C9</f>
        <v>3531653.27057721</v>
      </c>
      <c r="D533" s="109">
        <f>'[9]Regional GDP'!D9</f>
        <v>4006264.3054240802</v>
      </c>
      <c r="E533" s="109">
        <f>'[9]Regional GDP'!E9</f>
        <v>4624041.2771423599</v>
      </c>
      <c r="F533" s="109">
        <f>'[9]Regional GDP'!F9</f>
        <v>5202453.7291074498</v>
      </c>
      <c r="G533" s="109">
        <f>'[9]Regional GDP'!G9</f>
        <v>5700918.4311644603</v>
      </c>
      <c r="H533" s="109">
        <f>'[9]Regional GDP'!H9</f>
        <v>6176006.7384595498</v>
      </c>
      <c r="I533" s="109">
        <v>2518580.593166363</v>
      </c>
      <c r="J533" s="110">
        <v>2670521.2561455141</v>
      </c>
      <c r="K533" s="110">
        <v>2765125.5487074191</v>
      </c>
      <c r="L533" s="45"/>
      <c r="M533" s="45"/>
      <c r="N533" s="45"/>
      <c r="O533" s="45"/>
      <c r="P533" s="45"/>
    </row>
    <row r="534" spans="1:16">
      <c r="A534" s="3" t="s">
        <v>243</v>
      </c>
      <c r="B534" s="109">
        <f>'[9]Regional GDP'!B10</f>
        <v>1151686.3716412799</v>
      </c>
      <c r="C534" s="109">
        <f>'[9]Regional GDP'!C10</f>
        <v>1322182.36640883</v>
      </c>
      <c r="D534" s="109">
        <f>'[9]Regional GDP'!D10</f>
        <v>1495121.31810672</v>
      </c>
      <c r="E534" s="109">
        <f>'[9]Regional GDP'!E10</f>
        <v>1708064.2268627901</v>
      </c>
      <c r="F534" s="109">
        <f>'[9]Regional GDP'!F10</f>
        <v>1950914.1872952301</v>
      </c>
      <c r="G534" s="109">
        <f>'[9]Regional GDP'!G10</f>
        <v>2315568.25926344</v>
      </c>
      <c r="H534" s="109">
        <f>'[9]Regional GDP'!H10</f>
        <v>2504504.5481982902</v>
      </c>
      <c r="I534" s="109">
        <v>2102779.3769204188</v>
      </c>
      <c r="J534" s="110">
        <v>2291334.8886845363</v>
      </c>
      <c r="K534" s="110">
        <v>2391682.9833561094</v>
      </c>
      <c r="L534" s="45"/>
      <c r="M534" s="45"/>
      <c r="N534" s="45"/>
      <c r="O534" s="45"/>
      <c r="P534" s="45"/>
    </row>
    <row r="535" spans="1:16">
      <c r="A535" s="3" t="s">
        <v>244</v>
      </c>
      <c r="B535" s="109">
        <f>'[9]Regional GDP'!B11</f>
        <v>10552067.318554301</v>
      </c>
      <c r="C535" s="109">
        <f>'[9]Regional GDP'!C11</f>
        <v>12609694.756707599</v>
      </c>
      <c r="D535" s="109">
        <f>'[9]Regional GDP'!D11</f>
        <v>14207782.6914009</v>
      </c>
      <c r="E535" s="109">
        <f>'[9]Regional GDP'!E11</f>
        <v>16231328.564663</v>
      </c>
      <c r="F535" s="109">
        <f>'[9]Regional GDP'!F11</f>
        <v>18425323.538855199</v>
      </c>
      <c r="G535" s="109">
        <f>'[9]Regional GDP'!G11</f>
        <v>20546950.812866699</v>
      </c>
      <c r="H535" s="109">
        <f>'[9]Regional GDP'!H11</f>
        <v>22521297.9743797</v>
      </c>
      <c r="I535" s="109">
        <v>4522688.8234518887</v>
      </c>
      <c r="J535" s="110">
        <v>4762051.1586583136</v>
      </c>
      <c r="K535" s="110">
        <v>4973466.8951387089</v>
      </c>
      <c r="L535" s="45"/>
      <c r="M535" s="45"/>
      <c r="N535" s="45"/>
      <c r="O535" s="45"/>
      <c r="P535" s="45"/>
    </row>
    <row r="536" spans="1:16">
      <c r="A536" s="3" t="s">
        <v>245</v>
      </c>
      <c r="B536" s="109">
        <f>'[9]Regional GDP'!B12</f>
        <v>1176293.49094839</v>
      </c>
      <c r="C536" s="109">
        <f>'[9]Regional GDP'!C12</f>
        <v>1350019.1918852599</v>
      </c>
      <c r="D536" s="109">
        <f>'[9]Regional GDP'!D12</f>
        <v>1536423.01197707</v>
      </c>
      <c r="E536" s="109">
        <f>'[9]Regional GDP'!E12</f>
        <v>1755248.32152751</v>
      </c>
      <c r="F536" s="109">
        <f>'[9]Regional GDP'!F12</f>
        <v>2124304.7445585602</v>
      </c>
      <c r="G536" s="109">
        <f>'[9]Regional GDP'!G12</f>
        <v>2351590.5499692201</v>
      </c>
      <c r="H536" s="109">
        <f>'[9]Regional GDP'!H12</f>
        <v>2523609.9773307298</v>
      </c>
      <c r="I536" s="109">
        <v>2753807.3924768451</v>
      </c>
      <c r="J536" s="110">
        <v>2936906.9794309712</v>
      </c>
      <c r="K536" s="110">
        <v>3081875.6879779212</v>
      </c>
      <c r="L536" s="45"/>
      <c r="M536" s="45"/>
      <c r="N536" s="45"/>
      <c r="O536" s="45"/>
      <c r="P536" s="45"/>
    </row>
    <row r="537" spans="1:16">
      <c r="A537" s="3" t="s">
        <v>246</v>
      </c>
      <c r="B537" s="109">
        <f>'[9]Regional GDP'!B13</f>
        <v>1648618.35372238</v>
      </c>
      <c r="C537" s="109">
        <f>'[9]Regional GDP'!C13</f>
        <v>1839411.779723</v>
      </c>
      <c r="D537" s="109">
        <f>'[9]Regional GDP'!D13</f>
        <v>2089865.7098397799</v>
      </c>
      <c r="E537" s="109">
        <f>'[9]Regional GDP'!E13</f>
        <v>2453572.9225653401</v>
      </c>
      <c r="F537" s="109">
        <f>'[9]Regional GDP'!F13</f>
        <v>2926346.35262259</v>
      </c>
      <c r="G537" s="109">
        <f>'[9]Regional GDP'!G13</f>
        <v>3230478.4794073598</v>
      </c>
      <c r="H537" s="109">
        <f>'[9]Regional GDP'!H13</f>
        <v>3543706.0323234401</v>
      </c>
      <c r="I537" s="109">
        <v>2618614.1881560814</v>
      </c>
      <c r="J537" s="110">
        <v>2773682.5940780016</v>
      </c>
      <c r="K537" s="110">
        <v>2907625.7121616183</v>
      </c>
      <c r="L537" s="45"/>
      <c r="M537" s="45"/>
      <c r="N537" s="45"/>
      <c r="O537" s="45"/>
      <c r="P537" s="45"/>
    </row>
    <row r="538" spans="1:16">
      <c r="A538" s="3" t="s">
        <v>247</v>
      </c>
      <c r="B538" s="109">
        <f>'[9]Regional GDP'!B14</f>
        <v>2375468.4685210502</v>
      </c>
      <c r="C538" s="109">
        <f>'[9]Regional GDP'!C14</f>
        <v>2776334.04696638</v>
      </c>
      <c r="D538" s="109">
        <f>'[9]Regional GDP'!D14</f>
        <v>3147189.0729207802</v>
      </c>
      <c r="E538" s="109">
        <f>'[9]Regional GDP'!E14</f>
        <v>3680359.3838479999</v>
      </c>
      <c r="F538" s="109">
        <f>'[9]Regional GDP'!F14</f>
        <v>4226976.0424996195</v>
      </c>
      <c r="G538" s="109">
        <f>'[9]Regional GDP'!G14</f>
        <v>4513232.0400318298</v>
      </c>
      <c r="H538" s="109">
        <f>'[9]Regional GDP'!H14</f>
        <v>4891412.3601573203</v>
      </c>
      <c r="I538" s="109">
        <v>3283034.768490233</v>
      </c>
      <c r="J538" s="110">
        <v>3457462.1195395733</v>
      </c>
      <c r="K538" s="110">
        <v>3602161.9222871861</v>
      </c>
      <c r="L538" s="45"/>
      <c r="M538" s="45"/>
      <c r="N538" s="45"/>
      <c r="O538" s="45"/>
      <c r="P538" s="45"/>
    </row>
    <row r="539" spans="1:16">
      <c r="A539" s="3" t="s">
        <v>248</v>
      </c>
      <c r="B539" s="109">
        <f>'[9]Regional GDP'!B15</f>
        <v>3270899.1070102798</v>
      </c>
      <c r="C539" s="109">
        <f>'[9]Regional GDP'!C15</f>
        <v>2849708.01621476</v>
      </c>
      <c r="D539" s="109">
        <f>'[9]Regional GDP'!D15</f>
        <v>3060273.02947223</v>
      </c>
      <c r="E539" s="109">
        <f>'[9]Regional GDP'!E15</f>
        <v>3584729.6644141902</v>
      </c>
      <c r="F539" s="109">
        <f>'[9]Regional GDP'!F15</f>
        <v>3696825.1223967499</v>
      </c>
      <c r="G539" s="109">
        <f>'[9]Regional GDP'!G15</f>
        <v>3934576.5807197201</v>
      </c>
      <c r="H539" s="109">
        <f>'[9]Regional GDP'!H15</f>
        <v>4139233.7104102299</v>
      </c>
      <c r="I539" s="109">
        <v>3862145.5361901773</v>
      </c>
      <c r="J539" s="110">
        <v>4100268.1927460218</v>
      </c>
      <c r="K539" s="110">
        <v>4311608.3014550842</v>
      </c>
      <c r="L539" s="45"/>
      <c r="M539" s="45"/>
      <c r="N539" s="45"/>
      <c r="O539" s="45"/>
      <c r="P539" s="45"/>
    </row>
    <row r="540" spans="1:16">
      <c r="A540" s="3" t="s">
        <v>249</v>
      </c>
      <c r="B540" s="109">
        <f>'[9]Regional GDP'!B16</f>
        <v>4565639.3565942002</v>
      </c>
      <c r="C540" s="109">
        <f>'[9]Regional GDP'!C16</f>
        <v>5423177.6641112696</v>
      </c>
      <c r="D540" s="109">
        <f>'[9]Regional GDP'!D16</f>
        <v>6145692.0479082903</v>
      </c>
      <c r="E540" s="109">
        <f>'[9]Regional GDP'!E16</f>
        <v>5303678.8778619403</v>
      </c>
      <c r="F540" s="109">
        <f>'[9]Regional GDP'!F16</f>
        <v>6091395.2186903004</v>
      </c>
      <c r="G540" s="109">
        <f>'[9]Regional GDP'!G16</f>
        <v>6663157.9253867297</v>
      </c>
      <c r="H540" s="109">
        <f>'[9]Regional GDP'!H16</f>
        <v>7296183.3697813796</v>
      </c>
      <c r="I540" s="109">
        <v>3668170.0376686058</v>
      </c>
      <c r="J540" s="110">
        <v>3856055.540258761</v>
      </c>
      <c r="K540" s="110">
        <v>3994044.4366805782</v>
      </c>
      <c r="L540" s="45"/>
      <c r="M540" s="45"/>
      <c r="N540" s="45"/>
      <c r="O540" s="45"/>
      <c r="P540" s="45"/>
    </row>
    <row r="541" spans="1:16">
      <c r="A541" s="3" t="s">
        <v>250</v>
      </c>
      <c r="B541" s="109">
        <f>'[9]Regional GDP'!B17</f>
        <v>1195687.7861707699</v>
      </c>
      <c r="C541" s="109">
        <f>'[9]Regional GDP'!C17</f>
        <v>1343174.1397005799</v>
      </c>
      <c r="D541" s="109">
        <f>'[9]Regional GDP'!D17</f>
        <v>1528162.6732030001</v>
      </c>
      <c r="E541" s="109">
        <f>'[9]Regional GDP'!E17</f>
        <v>1698627.40792985</v>
      </c>
      <c r="F541" s="109">
        <f>'[9]Regional GDP'!F17</f>
        <v>2005093.18175997</v>
      </c>
      <c r="G541" s="109">
        <f>'[9]Regional GDP'!G17</f>
        <v>2220956.9238085402</v>
      </c>
      <c r="H541" s="109">
        <f>'[9]Regional GDP'!H17</f>
        <v>2412101.53382516</v>
      </c>
      <c r="I541" s="109">
        <v>1575536.6318542524</v>
      </c>
      <c r="J541" s="110">
        <v>1651784.5346444955</v>
      </c>
      <c r="K541" s="110">
        <v>1721195.2644228814</v>
      </c>
      <c r="L541" s="45"/>
      <c r="M541" s="45"/>
      <c r="N541" s="45"/>
      <c r="O541" s="45"/>
      <c r="P541" s="45"/>
    </row>
    <row r="542" spans="1:16">
      <c r="A542" s="3" t="s">
        <v>251</v>
      </c>
      <c r="B542" s="109">
        <f>'[9]Regional GDP'!B18</f>
        <v>2461845.5847176602</v>
      </c>
      <c r="C542" s="109">
        <f>'[9]Regional GDP'!C18</f>
        <v>2865609.3070179499</v>
      </c>
      <c r="D542" s="109">
        <f>'[9]Regional GDP'!D18</f>
        <v>3246313.13820962</v>
      </c>
      <c r="E542" s="109">
        <f>'[9]Regional GDP'!E18</f>
        <v>3585991.1945185699</v>
      </c>
      <c r="F542" s="109">
        <f>'[9]Regional GDP'!F18</f>
        <v>4118592.0414098902</v>
      </c>
      <c r="G542" s="109">
        <f>'[9]Regional GDP'!G18</f>
        <v>4394463.4009185601</v>
      </c>
      <c r="H542" s="109">
        <f>'[9]Regional GDP'!H18</f>
        <v>4703384.7379993303</v>
      </c>
      <c r="I542" s="109">
        <v>1737792.6629891135</v>
      </c>
      <c r="J542" s="110">
        <v>1808677.2780121656</v>
      </c>
      <c r="K542" s="110">
        <v>1869183.3486013953</v>
      </c>
      <c r="L542" s="45"/>
      <c r="M542" s="45"/>
      <c r="N542" s="45"/>
      <c r="O542" s="45"/>
      <c r="P542" s="45"/>
    </row>
    <row r="543" spans="1:16">
      <c r="A543" s="3" t="s">
        <v>252</v>
      </c>
      <c r="B543" s="109">
        <f>'[9]Regional GDP'!B19</f>
        <v>2131221.4327354501</v>
      </c>
      <c r="C543" s="109">
        <f>'[9]Regional GDP'!C19</f>
        <v>2483394.7798608001</v>
      </c>
      <c r="D543" s="109">
        <f>'[9]Regional GDP'!D19</f>
        <v>1917155.5847568701</v>
      </c>
      <c r="E543" s="109">
        <f>'[9]Regional GDP'!E19</f>
        <v>2170751.1381782</v>
      </c>
      <c r="F543" s="109">
        <f>'[9]Regional GDP'!F19</f>
        <v>2518426.5765227699</v>
      </c>
      <c r="G543" s="109">
        <f>'[9]Regional GDP'!G19</f>
        <v>2543246.72059634</v>
      </c>
      <c r="H543" s="109">
        <f>'[9]Regional GDP'!H19</f>
        <v>2753744.3792925398</v>
      </c>
      <c r="I543" s="109">
        <v>2438539.0974862478</v>
      </c>
      <c r="J543" s="110">
        <v>2550316.4868102018</v>
      </c>
      <c r="K543" s="110">
        <v>2649601.2638867428</v>
      </c>
      <c r="L543" s="45"/>
      <c r="M543" s="45"/>
      <c r="N543" s="45"/>
      <c r="O543" s="45"/>
      <c r="P543" s="45"/>
    </row>
    <row r="544" spans="1:16">
      <c r="A544" s="3" t="s">
        <v>253</v>
      </c>
      <c r="B544" s="109">
        <f>'[9]Regional GDP'!B20</f>
        <v>1804951.1500613899</v>
      </c>
      <c r="C544" s="109">
        <f>'[9]Regional GDP'!C20</f>
        <v>2109540.6642658799</v>
      </c>
      <c r="D544" s="109">
        <f>'[9]Regional GDP'!D20</f>
        <v>2378977.56693224</v>
      </c>
      <c r="E544" s="109">
        <f>'[9]Regional GDP'!E20</f>
        <v>2736677.4905536398</v>
      </c>
      <c r="F544" s="109">
        <f>'[9]Regional GDP'!F20</f>
        <v>3143136.0316022802</v>
      </c>
      <c r="G544" s="109">
        <f>'[9]Regional GDP'!G20</f>
        <v>3325545.6488991999</v>
      </c>
      <c r="H544" s="109">
        <f>'[9]Regional GDP'!H20</f>
        <v>3616746.0125763998</v>
      </c>
      <c r="I544" s="109">
        <v>1445097.648115128</v>
      </c>
      <c r="J544" s="110">
        <v>1505727.4361677114</v>
      </c>
      <c r="K544" s="110">
        <v>1558162.1117771466</v>
      </c>
      <c r="L544" s="45"/>
      <c r="M544" s="45"/>
      <c r="N544" s="45"/>
      <c r="O544" s="45"/>
      <c r="P544" s="45"/>
    </row>
    <row r="545" spans="1:248">
      <c r="A545" s="3" t="s">
        <v>254</v>
      </c>
      <c r="B545" s="109">
        <f>'[9]Regional GDP'!B21</f>
        <v>3747131.2729869401</v>
      </c>
      <c r="C545" s="109">
        <f>'[9]Regional GDP'!C21</f>
        <v>3754580.0545953899</v>
      </c>
      <c r="D545" s="109">
        <f>'[9]Regional GDP'!D21</f>
        <v>4234612.19543155</v>
      </c>
      <c r="E545" s="109">
        <f>'[9]Regional GDP'!E21</f>
        <v>4876362.6182102598</v>
      </c>
      <c r="F545" s="109">
        <f>'[9]Regional GDP'!F21</f>
        <v>5653566.0972125996</v>
      </c>
      <c r="G545" s="109">
        <f>'[9]Regional GDP'!G21</f>
        <v>6084990.9837458497</v>
      </c>
      <c r="H545" s="109">
        <f>'[9]Regional GDP'!H21</f>
        <v>6600148.5643402599</v>
      </c>
      <c r="I545" s="109">
        <v>1854663.0716246676</v>
      </c>
      <c r="J545" s="110">
        <v>1921410.4539254219</v>
      </c>
      <c r="K545" s="110">
        <v>1974839.4510195674</v>
      </c>
      <c r="L545" s="45"/>
      <c r="M545" s="45"/>
      <c r="N545" s="45"/>
      <c r="O545" s="45"/>
      <c r="P545" s="45"/>
    </row>
    <row r="546" spans="1:248">
      <c r="A546" s="3" t="s">
        <v>255</v>
      </c>
      <c r="B546" s="109">
        <f>'[9]Regional GDP'!B22</f>
        <v>2453378.6548614502</v>
      </c>
      <c r="C546" s="109">
        <f>'[9]Regional GDP'!C22</f>
        <v>1839813.7538212901</v>
      </c>
      <c r="D546" s="109">
        <f>'[9]Regional GDP'!D22</f>
        <v>2048571.1954430901</v>
      </c>
      <c r="E546" s="109">
        <f>'[9]Regional GDP'!E22</f>
        <v>2410535.3896605899</v>
      </c>
      <c r="F546" s="109">
        <f>'[9]Regional GDP'!F22</f>
        <v>2855913.1911525498</v>
      </c>
      <c r="G546" s="109">
        <f>'[9]Regional GDP'!G22</f>
        <v>3026214.8218457499</v>
      </c>
      <c r="H546" s="109">
        <f>'[9]Regional GDP'!H22</f>
        <v>3241177.0941518601</v>
      </c>
      <c r="I546" s="109">
        <v>1142176.9001033597</v>
      </c>
      <c r="J546" s="110">
        <v>1189467.3841842026</v>
      </c>
      <c r="K546" s="110">
        <v>1230414.9792051748</v>
      </c>
      <c r="L546" s="45"/>
      <c r="M546" s="45"/>
      <c r="N546" s="45"/>
      <c r="O546" s="45"/>
      <c r="P546" s="45"/>
    </row>
    <row r="547" spans="1:248">
      <c r="A547" s="3" t="s">
        <v>256</v>
      </c>
      <c r="B547" s="109">
        <f>'[9]Regional GDP'!B23</f>
        <v>5700663.7636949597</v>
      </c>
      <c r="C547" s="109">
        <f>'[9]Regional GDP'!C23</f>
        <v>4898353.6463237498</v>
      </c>
      <c r="D547" s="109">
        <f>'[9]Regional GDP'!D23</f>
        <v>5476426.0304316701</v>
      </c>
      <c r="E547" s="109">
        <f>'[9]Regional GDP'!E23</f>
        <v>6313142.2387199998</v>
      </c>
      <c r="F547" s="109">
        <f>'[9]Regional GDP'!F23</f>
        <v>7813158.6990314797</v>
      </c>
      <c r="G547" s="109">
        <f>'[9]Regional GDP'!G23</f>
        <v>8709540.3083719593</v>
      </c>
      <c r="H547" s="109">
        <f>'[9]Regional GDP'!H23</f>
        <v>9545154.3418293893</v>
      </c>
      <c r="I547" s="109">
        <v>2604064.1360668545</v>
      </c>
      <c r="J547" s="110">
        <v>2717545.9662548457</v>
      </c>
      <c r="K547" s="110">
        <v>2785051.5928777107</v>
      </c>
      <c r="L547" s="45"/>
      <c r="M547" s="45"/>
      <c r="N547" s="45"/>
      <c r="O547" s="45"/>
      <c r="P547" s="45"/>
    </row>
    <row r="548" spans="1:248">
      <c r="A548" s="98" t="s">
        <v>257</v>
      </c>
      <c r="B548" s="109">
        <f>'[9]Regional GDP'!B24</f>
        <v>2299235.9316324601</v>
      </c>
      <c r="C548" s="109">
        <f>'[9]Regional GDP'!C24</f>
        <v>2687466.3195537799</v>
      </c>
      <c r="D548" s="109">
        <f>'[9]Regional GDP'!D24</f>
        <v>3031544.3300837898</v>
      </c>
      <c r="E548" s="109">
        <f>'[9]Regional GDP'!E24</f>
        <v>3463312.5483903</v>
      </c>
      <c r="F548" s="109">
        <f>'[9]Regional GDP'!F24</f>
        <v>3977692.8399932398</v>
      </c>
      <c r="G548" s="109">
        <f>'[9]Regional GDP'!G24</f>
        <v>4335060.0783796702</v>
      </c>
      <c r="H548" s="109">
        <f>'[9]Regional GDP'!H24</f>
        <v>4609350.3734102696</v>
      </c>
      <c r="I548" s="109">
        <v>2218608.1976882257</v>
      </c>
      <c r="J548" s="110">
        <v>2298508.361690185</v>
      </c>
      <c r="K548" s="110">
        <v>2367093.3692026041</v>
      </c>
    </row>
    <row r="549" spans="1:248" s="99" customFormat="1">
      <c r="A549" s="98" t="s">
        <v>258</v>
      </c>
      <c r="B549" s="109">
        <f>'[9]Regional GDP'!B25</f>
        <v>2082266.5433461899</v>
      </c>
      <c r="C549" s="109">
        <f>'[9]Regional GDP'!C25</f>
        <v>2420620.5618144898</v>
      </c>
      <c r="D549" s="109">
        <f>'[9]Regional GDP'!D25</f>
        <v>2750692.8117654002</v>
      </c>
      <c r="E549" s="109">
        <f>'[9]Regional GDP'!E25</f>
        <v>3142460.7046702201</v>
      </c>
      <c r="F549" s="109">
        <f>'[9]Regional GDP'!F25</f>
        <v>3620023.4687171001</v>
      </c>
      <c r="G549" s="109">
        <f>'[9]Regional GDP'!G25</f>
        <v>3990619.1480872999</v>
      </c>
      <c r="H549" s="109">
        <f>'[9]Regional GDP'!H25</f>
        <v>4366862.3602078203</v>
      </c>
      <c r="I549" s="109">
        <v>2591995.7238838738</v>
      </c>
      <c r="J549" s="110">
        <v>2701855.7504324424</v>
      </c>
      <c r="K549" s="110">
        <v>2811777.5015010554</v>
      </c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  <c r="BV549" s="3"/>
      <c r="BW549" s="3"/>
      <c r="BX549" s="3"/>
      <c r="BY549" s="3"/>
      <c r="BZ549" s="3"/>
      <c r="CA549" s="3"/>
      <c r="CB549" s="3"/>
      <c r="CC549" s="3"/>
      <c r="CD549" s="3"/>
      <c r="CE549" s="3"/>
      <c r="CF549" s="3"/>
      <c r="CG549" s="3"/>
      <c r="CH549" s="3"/>
      <c r="CI549" s="3"/>
      <c r="CJ549" s="3"/>
      <c r="CK549" s="3"/>
      <c r="CL549" s="3"/>
      <c r="CM549" s="3"/>
      <c r="CN549" s="3"/>
      <c r="CO549" s="3"/>
      <c r="CP549" s="3"/>
      <c r="CQ549" s="3"/>
      <c r="CR549" s="3"/>
      <c r="CS549" s="3"/>
      <c r="CT549" s="3"/>
      <c r="CU549" s="3"/>
      <c r="CV549" s="3"/>
      <c r="CW549" s="3"/>
      <c r="CX549" s="3"/>
      <c r="CY549" s="3"/>
      <c r="CZ549" s="3"/>
      <c r="DA549" s="3"/>
      <c r="DB549" s="3"/>
      <c r="DC549" s="3"/>
      <c r="DD549" s="3"/>
      <c r="DE549" s="3"/>
      <c r="DF549" s="3"/>
      <c r="DG549" s="3"/>
      <c r="DH549" s="3"/>
      <c r="DI549" s="3"/>
      <c r="DJ549" s="3"/>
      <c r="DK549" s="3"/>
      <c r="DL549" s="3"/>
      <c r="DM549" s="3"/>
      <c r="DN549" s="3"/>
      <c r="DO549" s="3"/>
      <c r="DP549" s="3"/>
      <c r="DQ549" s="3"/>
      <c r="DR549" s="3"/>
      <c r="DS549" s="3"/>
      <c r="DT549" s="3"/>
      <c r="DU549" s="3"/>
      <c r="DV549" s="3"/>
      <c r="DW549" s="3"/>
      <c r="DX549" s="3"/>
      <c r="DY549" s="3"/>
      <c r="DZ549" s="3"/>
      <c r="EA549" s="3"/>
      <c r="EB549" s="3"/>
      <c r="EC549" s="3"/>
      <c r="ED549" s="3"/>
      <c r="EE549" s="3"/>
      <c r="EF549" s="3"/>
      <c r="EG549" s="3"/>
      <c r="EH549" s="3"/>
      <c r="EI549" s="3"/>
      <c r="EJ549" s="3"/>
      <c r="EK549" s="3"/>
      <c r="EL549" s="3"/>
      <c r="EM549" s="3"/>
      <c r="EN549" s="3"/>
      <c r="EO549" s="3"/>
      <c r="EP549" s="3"/>
      <c r="EQ549" s="3"/>
      <c r="ER549" s="3"/>
      <c r="ES549" s="3"/>
      <c r="ET549" s="3"/>
      <c r="EU549" s="3"/>
      <c r="EV549" s="3"/>
      <c r="EW549" s="3"/>
      <c r="EX549" s="3"/>
      <c r="EY549" s="3"/>
      <c r="EZ549" s="3"/>
      <c r="FA549" s="3"/>
      <c r="FB549" s="3"/>
      <c r="FC549" s="3"/>
      <c r="FD549" s="3"/>
      <c r="FE549" s="3"/>
      <c r="FF549" s="3"/>
      <c r="FG549" s="3"/>
      <c r="FH549" s="3"/>
      <c r="FI549" s="3"/>
      <c r="FJ549" s="3"/>
      <c r="FK549" s="3"/>
      <c r="FL549" s="3"/>
      <c r="FM549" s="3"/>
      <c r="FN549" s="3"/>
      <c r="FO549" s="3"/>
      <c r="FP549" s="3"/>
      <c r="FQ549" s="3"/>
      <c r="FR549" s="3"/>
      <c r="FS549" s="3"/>
      <c r="FT549" s="3"/>
      <c r="FU549" s="3"/>
      <c r="FV549" s="3"/>
      <c r="FW549" s="3"/>
      <c r="FX549" s="3"/>
      <c r="FY549" s="3"/>
      <c r="FZ549" s="3"/>
      <c r="GA549" s="3"/>
      <c r="GB549" s="3"/>
      <c r="GC549" s="3"/>
      <c r="GD549" s="3"/>
      <c r="GE549" s="3"/>
      <c r="GF549" s="3"/>
      <c r="GG549" s="3"/>
      <c r="GH549" s="3"/>
      <c r="GI549" s="3"/>
      <c r="GJ549" s="3"/>
      <c r="GK549" s="3"/>
      <c r="GL549" s="3"/>
      <c r="GM549" s="3"/>
      <c r="GN549" s="3"/>
      <c r="GO549" s="3"/>
      <c r="GP549" s="3"/>
      <c r="GQ549" s="3"/>
      <c r="GR549" s="3"/>
      <c r="GS549" s="3"/>
      <c r="GT549" s="3"/>
      <c r="GU549" s="3"/>
      <c r="GV549" s="3"/>
      <c r="GW549" s="3"/>
      <c r="GX549" s="3"/>
      <c r="GY549" s="3"/>
      <c r="GZ549" s="3"/>
      <c r="HA549" s="3"/>
      <c r="HB549" s="3"/>
      <c r="HC549" s="3"/>
      <c r="HD549" s="3"/>
      <c r="HE549" s="3"/>
      <c r="HF549" s="3"/>
      <c r="HG549" s="3"/>
      <c r="HH549" s="3"/>
      <c r="HI549" s="3"/>
      <c r="HJ549" s="3"/>
      <c r="HK549" s="3"/>
      <c r="HL549" s="3"/>
      <c r="HM549" s="3"/>
      <c r="HN549" s="3"/>
      <c r="HO549" s="3"/>
      <c r="HP549" s="3"/>
      <c r="HQ549" s="3"/>
      <c r="HR549" s="3"/>
      <c r="HS549" s="3"/>
      <c r="HT549" s="3"/>
      <c r="HU549" s="3"/>
      <c r="HV549" s="3"/>
      <c r="HW549" s="3"/>
      <c r="HX549" s="3"/>
      <c r="HY549" s="3"/>
      <c r="HZ549" s="3"/>
      <c r="IA549" s="3"/>
      <c r="IB549" s="3"/>
      <c r="IC549" s="3"/>
      <c r="ID549" s="3"/>
      <c r="IE549" s="3"/>
      <c r="IF549" s="3"/>
      <c r="IG549" s="3"/>
      <c r="IH549" s="3"/>
      <c r="II549" s="3"/>
      <c r="IJ549" s="3"/>
      <c r="IK549" s="3"/>
      <c r="IL549" s="3"/>
      <c r="IM549" s="3"/>
      <c r="IN549" s="3"/>
    </row>
    <row r="550" spans="1:248">
      <c r="A550" s="3" t="s">
        <v>259</v>
      </c>
      <c r="B550" s="109">
        <f>'[9]Regional GDP'!B26</f>
        <v>0</v>
      </c>
      <c r="C550" s="109">
        <f>'[9]Regional GDP'!C26</f>
        <v>932535.57340422296</v>
      </c>
      <c r="D550" s="109">
        <f>'[9]Regional GDP'!D26</f>
        <v>1226842.79427024</v>
      </c>
      <c r="E550" s="109">
        <f>'[9]Regional GDP'!E26</f>
        <v>1416784.3700459199</v>
      </c>
      <c r="F550" s="109">
        <f>'[9]Regional GDP'!F26</f>
        <v>1629302.0255528099</v>
      </c>
      <c r="G550" s="109">
        <f>'[9]Regional GDP'!G26</f>
        <v>1889990.34964126</v>
      </c>
      <c r="H550" s="109">
        <f>'[9]Regional GDP'!H26</f>
        <v>2173488.90208745</v>
      </c>
      <c r="I550" s="109">
        <v>3068485.1532805068</v>
      </c>
      <c r="J550" s="110">
        <v>3240410.7234842167</v>
      </c>
      <c r="K550" s="110">
        <v>3427196.6102093384</v>
      </c>
    </row>
    <row r="551" spans="1:248" s="12" customFormat="1">
      <c r="A551" s="3" t="s">
        <v>260</v>
      </c>
      <c r="B551" s="109">
        <f>'[9]Regional GDP'!B27</f>
        <v>0</v>
      </c>
      <c r="C551" s="109">
        <f>'[9]Regional GDP'!C27</f>
        <v>0</v>
      </c>
      <c r="D551" s="109">
        <f>'[9]Regional GDP'!D27</f>
        <v>899619.93720109505</v>
      </c>
      <c r="E551" s="109">
        <f>'[9]Regional GDP'!E27</f>
        <v>1132135.4883520601</v>
      </c>
      <c r="F551" s="109">
        <f>'[9]Regional GDP'!F27</f>
        <v>1383375.7859074399</v>
      </c>
      <c r="G551" s="109">
        <f>'[9]Regional GDP'!G27</f>
        <v>1613655.6483678699</v>
      </c>
      <c r="H551" s="109">
        <f>'[9]Regional GDP'!H27</f>
        <v>1732407.9140439499</v>
      </c>
      <c r="I551" s="109">
        <v>2444393.3021914023</v>
      </c>
      <c r="J551" s="110">
        <v>2522327.7853477099</v>
      </c>
      <c r="K551" s="110">
        <v>2578974.2416741275</v>
      </c>
      <c r="L551" s="45"/>
      <c r="M551" s="45"/>
      <c r="N551" s="45"/>
      <c r="O551" s="45"/>
      <c r="P551" s="45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</row>
    <row r="552" spans="1:248" s="12" customFormat="1">
      <c r="A552" s="3" t="s">
        <v>261</v>
      </c>
      <c r="B552" s="109">
        <f>'[9]Regional GDP'!B28</f>
        <v>0</v>
      </c>
      <c r="C552" s="109">
        <f>'[9]Regional GDP'!C28</f>
        <v>3547776.8030238901</v>
      </c>
      <c r="D552" s="109">
        <f>'[9]Regional GDP'!D28</f>
        <v>4141542.7187789702</v>
      </c>
      <c r="E552" s="109">
        <f>'[9]Regional GDP'!E28</f>
        <v>4490341.6478620302</v>
      </c>
      <c r="F552" s="109">
        <f>'[9]Regional GDP'!F28</f>
        <v>4894472.3961696103</v>
      </c>
      <c r="G552" s="109">
        <f>'[9]Regional GDP'!G28</f>
        <v>5310502.5498440303</v>
      </c>
      <c r="H552" s="109">
        <f>'[9]Regional GDP'!H28</f>
        <v>5751274.2614810802</v>
      </c>
      <c r="I552" s="109">
        <v>2655745.5719046057</v>
      </c>
      <c r="J552" s="110">
        <v>2787788.691972536</v>
      </c>
      <c r="K552" s="110">
        <v>2864332.5919357897</v>
      </c>
      <c r="L552" s="45"/>
      <c r="M552" s="45"/>
      <c r="N552" s="45"/>
      <c r="O552" s="45"/>
      <c r="P552" s="45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</row>
    <row r="553" spans="1:248">
      <c r="A553" s="3" t="s">
        <v>262</v>
      </c>
      <c r="B553" s="109">
        <f>'[9]Regional GDP'!B29</f>
        <v>0</v>
      </c>
      <c r="C553" s="109">
        <f>'[9]Regional GDP'!C29</f>
        <v>0</v>
      </c>
      <c r="D553" s="109">
        <f>'[9]Regional GDP'!D29</f>
        <v>0</v>
      </c>
      <c r="E553" s="109">
        <f>'[9]Regional GDP'!E29</f>
        <v>1717314.4082481</v>
      </c>
      <c r="F553" s="109">
        <f>'[9]Regional GDP'!F29</f>
        <v>1972374.4623859001</v>
      </c>
      <c r="G553" s="109">
        <f>'[9]Regional GDP'!G29</f>
        <v>2173228.8246400598</v>
      </c>
      <c r="H553" s="109">
        <f>'[9]Regional GDP'!H29</f>
        <v>2351543.8843509699</v>
      </c>
      <c r="I553" s="109">
        <v>2061530.1982171664</v>
      </c>
      <c r="J553" s="110">
        <v>2155112.0174396373</v>
      </c>
      <c r="K553" s="110">
        <v>2232596.0717016459</v>
      </c>
      <c r="L553" s="45"/>
      <c r="M553" s="45"/>
      <c r="N553" s="45"/>
      <c r="O553" s="45"/>
      <c r="P553" s="45"/>
    </row>
    <row r="554" spans="1:248">
      <c r="A554" s="120" t="s">
        <v>263</v>
      </c>
      <c r="B554" s="124">
        <f>'[9]Regional GDP'!B30</f>
        <v>62318659.036803901</v>
      </c>
      <c r="C554" s="124">
        <f>'[9]Regional GDP'!C30</f>
        <v>72977199.824193403</v>
      </c>
      <c r="D554" s="124">
        <f>'[9]Regional GDP'!D30</f>
        <v>82603387.740702704</v>
      </c>
      <c r="E554" s="124">
        <f>'[9]Regional GDP'!E30</f>
        <v>94349315.691570103</v>
      </c>
      <c r="F554" s="124">
        <f>'[9]Regional GDP'!F30</f>
        <v>108362324.289516</v>
      </c>
      <c r="G554" s="124">
        <f>'[9]Regional GDP'!G30</f>
        <v>118744498.437214</v>
      </c>
      <c r="H554" s="124">
        <f>'[9]Regional GDP'!H30</f>
        <v>129043901.311168</v>
      </c>
      <c r="I554" s="124">
        <v>2573324.3879610719</v>
      </c>
      <c r="J554" s="125">
        <v>2701038.1666683485</v>
      </c>
      <c r="K554" s="125">
        <v>2798224.2271651682</v>
      </c>
      <c r="L554" s="45"/>
      <c r="M554" s="45"/>
      <c r="N554" s="45"/>
      <c r="O554" s="45"/>
      <c r="P554" s="45"/>
    </row>
    <row r="555" spans="1:248">
      <c r="A555" s="7"/>
      <c r="B555" s="100"/>
      <c r="C555" s="100"/>
      <c r="D555" s="100"/>
      <c r="E555" s="100"/>
      <c r="F555" s="100"/>
      <c r="G555" s="100"/>
      <c r="I555" s="100"/>
      <c r="J555" s="100"/>
      <c r="L555" s="45"/>
      <c r="M555" s="45"/>
      <c r="N555" s="45"/>
      <c r="O555" s="45"/>
      <c r="P555" s="45"/>
    </row>
    <row r="556" spans="1:248">
      <c r="A556" s="101" t="s">
        <v>264</v>
      </c>
      <c r="B556" s="2"/>
      <c r="C556" s="2"/>
      <c r="D556" s="2"/>
      <c r="E556" s="2"/>
      <c r="F556" s="2"/>
      <c r="G556" s="2"/>
      <c r="H556" s="2"/>
      <c r="K556" s="6" t="s">
        <v>270</v>
      </c>
    </row>
    <row r="557" spans="1:248">
      <c r="A557" s="8" t="s">
        <v>237</v>
      </c>
      <c r="B557" s="120">
        <v>2012</v>
      </c>
      <c r="C557" s="120">
        <v>2013</v>
      </c>
      <c r="D557" s="120">
        <v>2014</v>
      </c>
      <c r="E557" s="120">
        <v>2015</v>
      </c>
      <c r="F557" s="120">
        <v>2016</v>
      </c>
      <c r="G557" s="120">
        <v>2017</v>
      </c>
      <c r="H557" s="120">
        <v>2018</v>
      </c>
      <c r="I557" s="120">
        <v>2019</v>
      </c>
      <c r="J557" s="120">
        <v>2020</v>
      </c>
      <c r="K557" s="120">
        <v>2021</v>
      </c>
    </row>
    <row r="558" spans="1:248">
      <c r="A558" s="3" t="s">
        <v>238</v>
      </c>
      <c r="B558" s="111">
        <f t="shared" ref="B558:J558" si="443">B529/B$554*100</f>
        <v>3.0993611309108946</v>
      </c>
      <c r="C558" s="111">
        <f t="shared" si="443"/>
        <v>3.0324862809502018</v>
      </c>
      <c r="D558" s="111">
        <f>D529/D$554*100</f>
        <v>3.0399999999999974</v>
      </c>
      <c r="E558" s="112">
        <f t="shared" si="443"/>
        <v>2.9005801160232005</v>
      </c>
      <c r="F558" s="112">
        <f t="shared" si="443"/>
        <v>2.9205801160231974</v>
      </c>
      <c r="G558" s="112">
        <f t="shared" si="443"/>
        <v>2.9305896657942938</v>
      </c>
      <c r="H558" s="112">
        <f t="shared" si="443"/>
        <v>2.9936588159690567</v>
      </c>
      <c r="I558" s="112">
        <f t="shared" si="443"/>
        <v>65.100204544085599</v>
      </c>
      <c r="J558" s="113">
        <f t="shared" si="443"/>
        <v>66.295633807024487</v>
      </c>
      <c r="K558" s="113">
        <f t="shared" ref="K558" si="444">K529/K$554*100</f>
        <v>65.270583927311321</v>
      </c>
    </row>
    <row r="559" spans="1:248">
      <c r="A559" s="3" t="s">
        <v>239</v>
      </c>
      <c r="B559" s="111">
        <f t="shared" ref="B559:J559" si="445">B530/B$554*100</f>
        <v>4.7677072722648726</v>
      </c>
      <c r="C559" s="111">
        <f t="shared" si="445"/>
        <v>4.7445592526465772</v>
      </c>
      <c r="D559" s="111">
        <f t="shared" si="445"/>
        <v>4.7500000000000018</v>
      </c>
      <c r="E559" s="112">
        <f t="shared" si="445"/>
        <v>4.700940188037606</v>
      </c>
      <c r="F559" s="112">
        <f t="shared" si="445"/>
        <v>4.7009401880376025</v>
      </c>
      <c r="G559" s="112">
        <f t="shared" si="445"/>
        <v>4.6909554742277964</v>
      </c>
      <c r="H559" s="112">
        <f t="shared" si="445"/>
        <v>4.637986003003026</v>
      </c>
      <c r="I559" s="112">
        <f t="shared" si="445"/>
        <v>124.08796503164936</v>
      </c>
      <c r="J559" s="113">
        <f t="shared" si="445"/>
        <v>124.35236285720907</v>
      </c>
      <c r="K559" s="113">
        <f t="shared" ref="K559" si="446">K530/K$554*100</f>
        <v>125.80344218933612</v>
      </c>
    </row>
    <row r="560" spans="1:248">
      <c r="A560" s="3" t="s">
        <v>240</v>
      </c>
      <c r="B560" s="111">
        <f t="shared" ref="B560:J560" si="447">B531/B$554*100</f>
        <v>4.5396718331072785</v>
      </c>
      <c r="C560" s="111">
        <f t="shared" si="447"/>
        <v>4.5352080096025258</v>
      </c>
      <c r="D560" s="111">
        <f t="shared" si="447"/>
        <v>4.5400000000000089</v>
      </c>
      <c r="E560" s="112">
        <f t="shared" si="447"/>
        <v>4.5409081816363335</v>
      </c>
      <c r="F560" s="112">
        <f t="shared" si="447"/>
        <v>4.4409081816363321</v>
      </c>
      <c r="G560" s="112">
        <f t="shared" si="447"/>
        <v>4.4309226204699996</v>
      </c>
      <c r="H560" s="112">
        <f t="shared" si="447"/>
        <v>4.4484252663127206</v>
      </c>
      <c r="I560" s="112">
        <f t="shared" si="447"/>
        <v>127.53696381143847</v>
      </c>
      <c r="J560" s="113">
        <f t="shared" si="447"/>
        <v>127.87698701622267</v>
      </c>
      <c r="K560" s="113">
        <f t="shared" ref="K560" si="448">K531/K$554*100</f>
        <v>128.51833968618632</v>
      </c>
    </row>
    <row r="561" spans="1:44">
      <c r="A561" s="3" t="s">
        <v>241</v>
      </c>
      <c r="B561" s="111">
        <f t="shared" ref="B561:J561" si="449">B532/B$554*100</f>
        <v>4.6944855808446331</v>
      </c>
      <c r="C561" s="111">
        <f t="shared" si="449"/>
        <v>4.6686023379122119</v>
      </c>
      <c r="D561" s="111">
        <f t="shared" si="449"/>
        <v>4.6600000000000046</v>
      </c>
      <c r="E561" s="112">
        <f t="shared" si="449"/>
        <v>4.6609321864372912</v>
      </c>
      <c r="F561" s="112">
        <f t="shared" si="449"/>
        <v>4.6709321864372928</v>
      </c>
      <c r="G561" s="112">
        <f t="shared" si="449"/>
        <v>4.6809474400147728</v>
      </c>
      <c r="H561" s="112">
        <f t="shared" si="449"/>
        <v>4.6511059107573454</v>
      </c>
      <c r="I561" s="112">
        <f t="shared" si="449"/>
        <v>106.22455514249801</v>
      </c>
      <c r="J561" s="113">
        <f t="shared" si="449"/>
        <v>107.16714319741374</v>
      </c>
      <c r="K561" s="113">
        <f t="shared" ref="K561" si="450">K532/K$554*100</f>
        <v>106.74303064619583</v>
      </c>
    </row>
    <row r="562" spans="1:44">
      <c r="A562" s="3" t="s">
        <v>242</v>
      </c>
      <c r="B562" s="111">
        <f t="shared" ref="B562:J562" si="451">B533/B$554*100</f>
        <v>4.8851337441603002</v>
      </c>
      <c r="C562" s="111">
        <f t="shared" si="451"/>
        <v>4.839392685777451</v>
      </c>
      <c r="D562" s="111">
        <f t="shared" si="451"/>
        <v>4.8499999999999988</v>
      </c>
      <c r="E562" s="112">
        <f t="shared" si="451"/>
        <v>4.9009801960392041</v>
      </c>
      <c r="F562" s="112">
        <f t="shared" si="451"/>
        <v>4.8009801960392098</v>
      </c>
      <c r="G562" s="112">
        <f t="shared" si="451"/>
        <v>4.8009958408126279</v>
      </c>
      <c r="H562" s="112">
        <f t="shared" si="451"/>
        <v>4.7859733592268983</v>
      </c>
      <c r="I562" s="112">
        <f t="shared" si="451"/>
        <v>97.872643066267912</v>
      </c>
      <c r="J562" s="113">
        <f t="shared" si="451"/>
        <v>98.870178478059927</v>
      </c>
      <c r="K562" s="113">
        <f t="shared" ref="K562" si="452">K533/K$554*100</f>
        <v>98.817154174550168</v>
      </c>
    </row>
    <row r="563" spans="1:44">
      <c r="A563" s="3" t="s">
        <v>243</v>
      </c>
      <c r="B563" s="111">
        <f t="shared" ref="B563:J563" si="453">B534/B$554*100</f>
        <v>1.8480602590648199</v>
      </c>
      <c r="C563" s="111">
        <f t="shared" si="453"/>
        <v>1.8117745947967987</v>
      </c>
      <c r="D563" s="111">
        <f t="shared" si="453"/>
        <v>1.8100000000000012</v>
      </c>
      <c r="E563" s="112">
        <f t="shared" si="453"/>
        <v>1.8103620724144815</v>
      </c>
      <c r="F563" s="112">
        <f t="shared" si="453"/>
        <v>1.8003620724144804</v>
      </c>
      <c r="G563" s="112">
        <f t="shared" si="453"/>
        <v>1.9500425617510135</v>
      </c>
      <c r="H563" s="112">
        <f t="shared" si="453"/>
        <v>1.9408158950178451</v>
      </c>
      <c r="I563" s="112">
        <f t="shared" si="453"/>
        <v>81.714508546142483</v>
      </c>
      <c r="J563" s="113">
        <f t="shared" si="453"/>
        <v>84.831636848391184</v>
      </c>
      <c r="K563" s="113">
        <f t="shared" ref="K563" si="454">K534/K$554*100</f>
        <v>85.471455794630202</v>
      </c>
    </row>
    <row r="564" spans="1:44">
      <c r="A564" s="3" t="s">
        <v>244</v>
      </c>
      <c r="B564" s="111">
        <f t="shared" ref="B564:J564" si="455">B535/B$554*100</f>
        <v>16.93243641895841</v>
      </c>
      <c r="C564" s="111">
        <f t="shared" si="455"/>
        <v>17.278951216386947</v>
      </c>
      <c r="D564" s="111">
        <f t="shared" si="455"/>
        <v>17.200000000000042</v>
      </c>
      <c r="E564" s="112">
        <f t="shared" si="455"/>
        <v>17.20344068813764</v>
      </c>
      <c r="F564" s="112">
        <f t="shared" si="455"/>
        <v>17.003440688137619</v>
      </c>
      <c r="G564" s="112">
        <f t="shared" si="455"/>
        <v>17.303497074208344</v>
      </c>
      <c r="H564" s="112">
        <f t="shared" si="455"/>
        <v>17.452431107203832</v>
      </c>
      <c r="I564" s="112">
        <f t="shared" si="455"/>
        <v>175.75276730017552</v>
      </c>
      <c r="J564" s="113">
        <f t="shared" si="455"/>
        <v>176.30447497645559</v>
      </c>
      <c r="K564" s="113">
        <f t="shared" ref="K564" si="456">K535/K$554*100</f>
        <v>177.73653901128722</v>
      </c>
    </row>
    <row r="565" spans="1:44">
      <c r="A565" s="3" t="s">
        <v>245</v>
      </c>
      <c r="B565" s="111">
        <f t="shared" ref="B565:J565" si="457">B536/B$554*100</f>
        <v>1.8875462167016452</v>
      </c>
      <c r="C565" s="111">
        <f t="shared" si="457"/>
        <v>1.84991914616831</v>
      </c>
      <c r="D565" s="111">
        <f t="shared" si="457"/>
        <v>1.8599999999999994</v>
      </c>
      <c r="E565" s="112">
        <f t="shared" si="457"/>
        <v>1.8603720744148837</v>
      </c>
      <c r="F565" s="112">
        <f t="shared" si="457"/>
        <v>1.960372074414876</v>
      </c>
      <c r="G565" s="112">
        <f t="shared" si="457"/>
        <v>1.9803785277788013</v>
      </c>
      <c r="H565" s="112">
        <f t="shared" si="457"/>
        <v>1.9556212666303867</v>
      </c>
      <c r="I565" s="112">
        <f t="shared" si="457"/>
        <v>107.01361263897147</v>
      </c>
      <c r="J565" s="113">
        <f t="shared" si="457"/>
        <v>108.73252424468922</v>
      </c>
      <c r="K565" s="113">
        <f t="shared" ref="K565" si="458">K536/K$554*100</f>
        <v>110.136838143958</v>
      </c>
    </row>
    <row r="566" spans="1:44">
      <c r="A566" s="3" t="s">
        <v>246</v>
      </c>
      <c r="B566" s="111">
        <f t="shared" ref="B566:J566" si="459">B537/B$554*100</f>
        <v>2.6454650648832891</v>
      </c>
      <c r="C566" s="111">
        <f t="shared" si="459"/>
        <v>2.5205294039155479</v>
      </c>
      <c r="D566" s="111">
        <f t="shared" si="459"/>
        <v>2.5300000000000016</v>
      </c>
      <c r="E566" s="112">
        <f t="shared" si="459"/>
        <v>2.6005201040208088</v>
      </c>
      <c r="F566" s="112">
        <f t="shared" si="459"/>
        <v>2.700520104020796</v>
      </c>
      <c r="G566" s="112">
        <f t="shared" si="459"/>
        <v>2.7205289692772343</v>
      </c>
      <c r="H566" s="112">
        <f t="shared" si="459"/>
        <v>2.7461243780737687</v>
      </c>
      <c r="I566" s="112">
        <f t="shared" si="459"/>
        <v>101.75997244680426</v>
      </c>
      <c r="J566" s="113">
        <f t="shared" si="459"/>
        <v>102.68950021906791</v>
      </c>
      <c r="K566" s="113">
        <f t="shared" ref="K566" si="460">K537/K$554*100</f>
        <v>103.9096754268075</v>
      </c>
    </row>
    <row r="567" spans="1:44">
      <c r="A567" s="3" t="s">
        <v>247</v>
      </c>
      <c r="B567" s="111">
        <f t="shared" ref="B567:J567" si="461">B538/B$554*100</f>
        <v>3.8118093444824539</v>
      </c>
      <c r="C567" s="111">
        <f t="shared" si="461"/>
        <v>3.8043855528229926</v>
      </c>
      <c r="D567" s="111">
        <f t="shared" si="461"/>
        <v>3.8100000000000085</v>
      </c>
      <c r="E567" s="112">
        <f t="shared" si="461"/>
        <v>3.9007801560312019</v>
      </c>
      <c r="F567" s="112">
        <f t="shared" si="461"/>
        <v>3.9007801560312019</v>
      </c>
      <c r="G567" s="112">
        <f t="shared" si="461"/>
        <v>3.8007925414904129</v>
      </c>
      <c r="H567" s="112">
        <f t="shared" si="461"/>
        <v>3.7905025425126366</v>
      </c>
      <c r="I567" s="112">
        <f t="shared" si="461"/>
        <v>127.57951480386379</v>
      </c>
      <c r="J567" s="113">
        <f t="shared" si="461"/>
        <v>128.00493388822611</v>
      </c>
      <c r="K567" s="113">
        <f t="shared" ref="K567" si="462">K538/K$554*100</f>
        <v>128.73028141624206</v>
      </c>
    </row>
    <row r="568" spans="1:44">
      <c r="A568" s="3" t="s">
        <v>248</v>
      </c>
      <c r="B568" s="111">
        <f t="shared" ref="B568:J568" si="463">B539/B$554*100</f>
        <v>5.2486673454872728</v>
      </c>
      <c r="C568" s="111">
        <f t="shared" si="463"/>
        <v>3.9049292423933548</v>
      </c>
      <c r="D568" s="111">
        <f t="shared" si="463"/>
        <v>3.7047790813115586</v>
      </c>
      <c r="E568" s="112">
        <f t="shared" si="463"/>
        <v>3.7994230675002951</v>
      </c>
      <c r="F568" s="112">
        <f t="shared" si="463"/>
        <v>3.4115410006523974</v>
      </c>
      <c r="G568" s="112">
        <f t="shared" si="463"/>
        <v>3.3134811570239799</v>
      </c>
      <c r="H568" s="112">
        <f t="shared" si="463"/>
        <v>3.2076166857580919</v>
      </c>
      <c r="I568" s="112">
        <f t="shared" si="463"/>
        <v>150.08389747746804</v>
      </c>
      <c r="J568" s="113">
        <f t="shared" si="463"/>
        <v>151.80341556608147</v>
      </c>
      <c r="K568" s="113">
        <f t="shared" ref="K568" si="464">K539/K$554*100</f>
        <v>154.08373137499058</v>
      </c>
    </row>
    <row r="569" spans="1:44">
      <c r="A569" s="3" t="s">
        <v>249</v>
      </c>
      <c r="B569" s="111">
        <f t="shared" ref="B569:J569" si="465">B540/B$554*100</f>
        <v>7.3262798448500686</v>
      </c>
      <c r="C569" s="111">
        <f t="shared" si="465"/>
        <v>7.4313315352960112</v>
      </c>
      <c r="D569" s="111">
        <f t="shared" si="465"/>
        <v>7.4400000000000102</v>
      </c>
      <c r="E569" s="112">
        <f t="shared" si="465"/>
        <v>5.6213220403206501</v>
      </c>
      <c r="F569" s="112">
        <f t="shared" si="465"/>
        <v>5.6213220403206501</v>
      </c>
      <c r="G569" s="112">
        <f t="shared" si="465"/>
        <v>5.6113403257245347</v>
      </c>
      <c r="H569" s="112">
        <f t="shared" si="465"/>
        <v>5.654031919096929</v>
      </c>
      <c r="I569" s="112">
        <f t="shared" si="465"/>
        <v>142.5459633006088</v>
      </c>
      <c r="J569" s="113">
        <f t="shared" si="465"/>
        <v>142.76197899917472</v>
      </c>
      <c r="K569" s="113">
        <f t="shared" ref="K569" si="466">K540/K$554*100</f>
        <v>142.73496733772743</v>
      </c>
    </row>
    <row r="570" spans="1:44">
      <c r="A570" s="3" t="s">
        <v>250</v>
      </c>
      <c r="B570" s="111">
        <f t="shared" ref="B570:J570" si="467">B541/B$554*100</f>
        <v>1.9186673857417655</v>
      </c>
      <c r="C570" s="111">
        <f t="shared" si="467"/>
        <v>1.840539432776771</v>
      </c>
      <c r="D570" s="111">
        <f t="shared" si="467"/>
        <v>1.8500000000000003</v>
      </c>
      <c r="E570" s="112">
        <f t="shared" si="467"/>
        <v>1.8003600720144053</v>
      </c>
      <c r="F570" s="112">
        <f t="shared" si="467"/>
        <v>1.8503600720144036</v>
      </c>
      <c r="G570" s="112">
        <f t="shared" si="467"/>
        <v>1.8703661668863492</v>
      </c>
      <c r="H570" s="112">
        <f t="shared" si="467"/>
        <v>1.8692100202463475</v>
      </c>
      <c r="I570" s="112">
        <f t="shared" si="467"/>
        <v>61.225729613614746</v>
      </c>
      <c r="J570" s="113">
        <f t="shared" si="467"/>
        <v>61.153691015107846</v>
      </c>
      <c r="K570" s="113">
        <f t="shared" ref="K570" si="468">K541/K$554*100</f>
        <v>61.510269538570682</v>
      </c>
    </row>
    <row r="571" spans="1:44">
      <c r="A571" s="3" t="s">
        <v>251</v>
      </c>
      <c r="B571" s="111">
        <f t="shared" ref="B571:J571" si="469">B542/B$554*100</f>
        <v>3.9504148882018684</v>
      </c>
      <c r="C571" s="111">
        <f t="shared" si="469"/>
        <v>3.9267186380422654</v>
      </c>
      <c r="D571" s="111">
        <f t="shared" si="469"/>
        <v>3.9300000000000042</v>
      </c>
      <c r="E571" s="112">
        <f t="shared" si="469"/>
        <v>3.8007601520304086</v>
      </c>
      <c r="F571" s="112">
        <f t="shared" si="469"/>
        <v>3.800760152030406</v>
      </c>
      <c r="G571" s="112">
        <f t="shared" si="469"/>
        <v>3.7007722115581858</v>
      </c>
      <c r="H571" s="112">
        <f t="shared" si="469"/>
        <v>3.6447942833484994</v>
      </c>
      <c r="I571" s="112">
        <f t="shared" si="469"/>
        <v>67.531037716003723</v>
      </c>
      <c r="J571" s="113">
        <f t="shared" si="469"/>
        <v>66.962299916076944</v>
      </c>
      <c r="K571" s="113">
        <f t="shared" ref="K571" si="470">K542/K$554*100</f>
        <v>66.798912340739463</v>
      </c>
    </row>
    <row r="572" spans="1:44">
      <c r="A572" s="3" t="s">
        <v>252</v>
      </c>
      <c r="B572" s="111">
        <f t="shared" ref="B572:J572" si="471">B543/B$554*100</f>
        <v>3.4198769127506448</v>
      </c>
      <c r="C572" s="111">
        <f t="shared" si="471"/>
        <v>3.4029735120605502</v>
      </c>
      <c r="D572" s="111">
        <f t="shared" si="471"/>
        <v>2.3209164141971312</v>
      </c>
      <c r="E572" s="112">
        <f t="shared" si="471"/>
        <v>2.3007598118405341</v>
      </c>
      <c r="F572" s="112">
        <f t="shared" si="471"/>
        <v>2.3240795110616008</v>
      </c>
      <c r="G572" s="112">
        <f t="shared" si="471"/>
        <v>2.1417806753725759</v>
      </c>
      <c r="H572" s="112">
        <f t="shared" si="471"/>
        <v>2.1339593357863085</v>
      </c>
      <c r="I572" s="112">
        <f t="shared" si="471"/>
        <v>94.762211437260007</v>
      </c>
      <c r="J572" s="113">
        <f t="shared" si="471"/>
        <v>94.419861158642661</v>
      </c>
      <c r="K572" s="113">
        <f t="shared" ref="K572" si="472">K543/K$554*100</f>
        <v>94.688668555021678</v>
      </c>
    </row>
    <row r="573" spans="1:44">
      <c r="A573" s="3" t="s">
        <v>253</v>
      </c>
      <c r="B573" s="111">
        <f t="shared" ref="B573:J573" si="473">B544/B$554*100</f>
        <v>2.8963253990998572</v>
      </c>
      <c r="C573" s="111">
        <f t="shared" si="473"/>
        <v>2.890684582784615</v>
      </c>
      <c r="D573" s="111">
        <f t="shared" si="473"/>
        <v>2.8800000000000026</v>
      </c>
      <c r="E573" s="112">
        <f t="shared" si="473"/>
        <v>2.9005801160232005</v>
      </c>
      <c r="F573" s="112">
        <f t="shared" si="473"/>
        <v>2.9005801160232005</v>
      </c>
      <c r="G573" s="112">
        <f t="shared" si="473"/>
        <v>2.8005892421681984</v>
      </c>
      <c r="H573" s="112">
        <f t="shared" si="473"/>
        <v>2.8027252553805044</v>
      </c>
      <c r="I573" s="112">
        <f t="shared" si="473"/>
        <v>56.156839568140327</v>
      </c>
      <c r="J573" s="113">
        <f t="shared" si="473"/>
        <v>55.746248044505862</v>
      </c>
      <c r="K573" s="113">
        <f t="shared" ref="K573" si="474">K544/K$554*100</f>
        <v>55.683961873051658</v>
      </c>
    </row>
    <row r="574" spans="1:44">
      <c r="A574" s="3" t="s">
        <v>254</v>
      </c>
      <c r="B574" s="111">
        <f t="shared" ref="B574:J574" si="475">B545/B$554*100</f>
        <v>6.0128560705614262</v>
      </c>
      <c r="C574" s="111">
        <f t="shared" si="475"/>
        <v>5.1448672511968203</v>
      </c>
      <c r="D574" s="111">
        <f t="shared" si="475"/>
        <v>5.1264388922210644</v>
      </c>
      <c r="E574" s="112">
        <f t="shared" si="475"/>
        <v>5.168413339796964</v>
      </c>
      <c r="F574" s="112">
        <f t="shared" si="475"/>
        <v>5.2172802071942819</v>
      </c>
      <c r="G574" s="112">
        <f t="shared" si="475"/>
        <v>5.1244403436200292</v>
      </c>
      <c r="H574" s="112">
        <f t="shared" si="475"/>
        <v>5.1146536157683995</v>
      </c>
      <c r="I574" s="112">
        <f t="shared" si="475"/>
        <v>72.072649693969481</v>
      </c>
      <c r="J574" s="113">
        <f t="shared" si="475"/>
        <v>71.135997915032263</v>
      </c>
      <c r="K574" s="113">
        <f t="shared" ref="K574" si="476">K545/K$554*100</f>
        <v>70.574739216672526</v>
      </c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  <c r="AP574" s="12"/>
      <c r="AQ574" s="12"/>
      <c r="AR574" s="12"/>
    </row>
    <row r="575" spans="1:44">
      <c r="A575" s="3" t="s">
        <v>255</v>
      </c>
      <c r="B575" s="111">
        <f t="shared" ref="B575:J575" si="477">B546/B$554*100</f>
        <v>3.9368283797835635</v>
      </c>
      <c r="C575" s="111">
        <f t="shared" si="477"/>
        <v>2.521080225403983</v>
      </c>
      <c r="D575" s="111">
        <f t="shared" si="477"/>
        <v>2.480008691500263</v>
      </c>
      <c r="E575" s="112">
        <f t="shared" si="477"/>
        <v>2.554905005925725</v>
      </c>
      <c r="F575" s="112">
        <f t="shared" si="477"/>
        <v>2.6355222720419795</v>
      </c>
      <c r="G575" s="112">
        <f t="shared" si="477"/>
        <v>2.5485094986913071</v>
      </c>
      <c r="H575" s="112">
        <f t="shared" si="477"/>
        <v>2.5116856056113015</v>
      </c>
      <c r="I575" s="112">
        <f t="shared" si="477"/>
        <v>44.385266989535801</v>
      </c>
      <c r="J575" s="113">
        <f t="shared" si="477"/>
        <v>44.037414904483782</v>
      </c>
      <c r="K575" s="113">
        <f t="shared" ref="K575" si="478">K546/K$554*100</f>
        <v>43.971278901108171</v>
      </c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  <c r="AP575" s="12"/>
      <c r="AQ575" s="12"/>
      <c r="AR575" s="12"/>
    </row>
    <row r="576" spans="1:44">
      <c r="A576" s="3" t="s">
        <v>256</v>
      </c>
      <c r="B576" s="111">
        <f t="shared" ref="B576:J576" si="479">B547/B$554*100</f>
        <v>9.147603385253019</v>
      </c>
      <c r="C576" s="111">
        <f t="shared" si="479"/>
        <v>6.7121699080318065</v>
      </c>
      <c r="D576" s="111">
        <f t="shared" si="479"/>
        <v>6.6297838142214225</v>
      </c>
      <c r="E576" s="112">
        <f t="shared" si="479"/>
        <v>6.6912432723495261</v>
      </c>
      <c r="F576" s="112">
        <f t="shared" si="479"/>
        <v>7.2102169737119599</v>
      </c>
      <c r="G576" s="112">
        <f t="shared" si="479"/>
        <v>7.334689541829273</v>
      </c>
      <c r="H576" s="112">
        <f t="shared" si="479"/>
        <v>7.3968271610239293</v>
      </c>
      <c r="I576" s="112">
        <f t="shared" si="479"/>
        <v>101.19455394934249</v>
      </c>
      <c r="J576" s="113">
        <f t="shared" si="479"/>
        <v>100.61116498797421</v>
      </c>
      <c r="K576" s="113">
        <f t="shared" ref="K576" si="480">K547/K$554*100</f>
        <v>99.529250223782014</v>
      </c>
    </row>
    <row r="577" spans="1:248">
      <c r="A577" s="39" t="s">
        <v>257</v>
      </c>
      <c r="B577" s="111">
        <f t="shared" ref="B577:J577" si="481">B548/B$554*100</f>
        <v>3.6894823591672385</v>
      </c>
      <c r="C577" s="111">
        <f t="shared" si="481"/>
        <v>3.6826109059104115</v>
      </c>
      <c r="D577" s="111">
        <f t="shared" si="481"/>
        <v>3.6700000000000004</v>
      </c>
      <c r="E577" s="112">
        <f t="shared" si="481"/>
        <v>3.6707341468293651</v>
      </c>
      <c r="F577" s="112">
        <f t="shared" si="481"/>
        <v>3.6707341468293695</v>
      </c>
      <c r="G577" s="112">
        <f t="shared" si="481"/>
        <v>3.6507460433392853</v>
      </c>
      <c r="H577" s="112">
        <f t="shared" si="481"/>
        <v>3.5719242262333535</v>
      </c>
      <c r="I577" s="112">
        <f t="shared" si="481"/>
        <v>86.215644170927888</v>
      </c>
      <c r="J577" s="113">
        <f t="shared" si="481"/>
        <v>85.097218915841083</v>
      </c>
      <c r="K577" s="113">
        <f t="shared" ref="K577" si="482">K548/K$554*100</f>
        <v>84.592697976911765</v>
      </c>
    </row>
    <row r="578" spans="1:248">
      <c r="A578" s="39" t="s">
        <v>258</v>
      </c>
      <c r="B578" s="111">
        <f t="shared" ref="B578:J578" si="483">B549/B$554*100</f>
        <v>3.3413211637247411</v>
      </c>
      <c r="C578" s="111">
        <f t="shared" si="483"/>
        <v>3.3169545661465705</v>
      </c>
      <c r="D578" s="111">
        <f t="shared" si="483"/>
        <v>3.3300000000000005</v>
      </c>
      <c r="E578" s="112">
        <f t="shared" si="483"/>
        <v>3.3306661332266474</v>
      </c>
      <c r="F578" s="112">
        <f t="shared" si="483"/>
        <v>3.3406661332266525</v>
      </c>
      <c r="G578" s="112">
        <f t="shared" si="483"/>
        <v>3.3606770845028535</v>
      </c>
      <c r="H578" s="112">
        <f t="shared" si="483"/>
        <v>3.3840129722038195</v>
      </c>
      <c r="I578" s="112">
        <f t="shared" si="483"/>
        <v>100.72557257103507</v>
      </c>
      <c r="J578" s="113">
        <f t="shared" si="483"/>
        <v>100.03026924144143</v>
      </c>
      <c r="K578" s="113">
        <f t="shared" ref="K578" si="484">K549/K$554*100</f>
        <v>100.48435269069262</v>
      </c>
    </row>
    <row r="579" spans="1:248">
      <c r="A579" s="3" t="s">
        <v>259</v>
      </c>
      <c r="B579" s="111">
        <f t="shared" ref="B579:J579" si="485">B550/B$554*100</f>
        <v>0</v>
      </c>
      <c r="C579" s="111">
        <f t="shared" si="485"/>
        <v>1.2778451018273638</v>
      </c>
      <c r="D579" s="111">
        <f t="shared" si="485"/>
        <v>1.4852209186884413</v>
      </c>
      <c r="E579" s="112">
        <f t="shared" si="485"/>
        <v>1.5016371445421162</v>
      </c>
      <c r="F579" s="112">
        <f t="shared" si="485"/>
        <v>1.5035687322465858</v>
      </c>
      <c r="G579" s="112">
        <f t="shared" si="485"/>
        <v>1.5916445599714162</v>
      </c>
      <c r="H579" s="112">
        <f t="shared" si="485"/>
        <v>1.6843019158622936</v>
      </c>
      <c r="I579" s="112">
        <f t="shared" si="485"/>
        <v>119.24206554121095</v>
      </c>
      <c r="J579" s="113">
        <f t="shared" si="485"/>
        <v>119.96908312780965</v>
      </c>
      <c r="K579" s="113">
        <f t="shared" ref="K579" si="486">K550/K$554*100</f>
        <v>122.4775547626993</v>
      </c>
    </row>
    <row r="580" spans="1:248">
      <c r="A580" s="3" t="s">
        <v>260</v>
      </c>
      <c r="B580" s="111">
        <f t="shared" ref="B580:J580" si="487">B551/B$554*100</f>
        <v>0</v>
      </c>
      <c r="C580" s="111">
        <f t="shared" si="487"/>
        <v>0</v>
      </c>
      <c r="D580" s="111">
        <f t="shared" si="487"/>
        <v>1.089083585802872</v>
      </c>
      <c r="E580" s="112">
        <f t="shared" si="487"/>
        <v>1.1999403281874716</v>
      </c>
      <c r="F580" s="112">
        <f t="shared" si="487"/>
        <v>1.2766206289664099</v>
      </c>
      <c r="G580" s="112">
        <f t="shared" si="487"/>
        <v>1.3589308722551792</v>
      </c>
      <c r="H580" s="112">
        <f t="shared" si="487"/>
        <v>1.3424949931314731</v>
      </c>
      <c r="I580" s="112">
        <f t="shared" si="487"/>
        <v>94.989707229572176</v>
      </c>
      <c r="J580" s="113">
        <f t="shared" si="487"/>
        <v>93.383641018998532</v>
      </c>
      <c r="K580" s="113">
        <f t="shared" ref="K580" si="488">K551/K$554*100</f>
        <v>92.164674175766152</v>
      </c>
    </row>
    <row r="581" spans="1:248" s="12" customFormat="1">
      <c r="A581" s="3" t="s">
        <v>261</v>
      </c>
      <c r="B581" s="111">
        <f t="shared" ref="B581:J581" si="489">B552/B$554*100</f>
        <v>0</v>
      </c>
      <c r="C581" s="111">
        <f t="shared" si="489"/>
        <v>4.8614866171498825</v>
      </c>
      <c r="D581" s="111">
        <f t="shared" si="489"/>
        <v>5.0137686020572625</v>
      </c>
      <c r="E581" s="112">
        <f t="shared" si="489"/>
        <v>4.7592731488811761</v>
      </c>
      <c r="F581" s="112">
        <f t="shared" si="489"/>
        <v>4.5167657931485952</v>
      </c>
      <c r="G581" s="112">
        <f t="shared" si="489"/>
        <v>4.4722093399989822</v>
      </c>
      <c r="H581" s="112">
        <f t="shared" si="489"/>
        <v>4.4568353893864652</v>
      </c>
      <c r="I581" s="112">
        <f t="shared" si="489"/>
        <v>103.20290688298488</v>
      </c>
      <c r="J581" s="113">
        <f t="shared" si="489"/>
        <v>103.2117474819392</v>
      </c>
      <c r="K581" s="113">
        <f t="shared" ref="K581" si="490">K552/K$554*100</f>
        <v>102.3625113430454</v>
      </c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</row>
    <row r="582" spans="1:248" s="12" customFormat="1">
      <c r="A582" s="3" t="s">
        <v>262</v>
      </c>
      <c r="B582" s="111">
        <f t="shared" ref="B582:J582" si="491">B553/B$554*100</f>
        <v>0</v>
      </c>
      <c r="C582" s="111">
        <f t="shared" si="491"/>
        <v>0</v>
      </c>
      <c r="D582" s="111">
        <f t="shared" si="491"/>
        <v>0</v>
      </c>
      <c r="E582" s="112">
        <f t="shared" si="491"/>
        <v>1.8201662573388839</v>
      </c>
      <c r="F582" s="112">
        <f t="shared" si="491"/>
        <v>1.8201662573388768</v>
      </c>
      <c r="G582" s="112">
        <f t="shared" si="491"/>
        <v>1.8301722212327602</v>
      </c>
      <c r="H582" s="112">
        <f t="shared" si="491"/>
        <v>1.8222820764544394</v>
      </c>
      <c r="I582" s="112">
        <f t="shared" si="491"/>
        <v>80.111555615053391</v>
      </c>
      <c r="J582" s="113">
        <f t="shared" si="491"/>
        <v>79.788284520907197</v>
      </c>
      <c r="K582" s="113">
        <f t="shared" ref="K582" si="492">K553/K$554*100</f>
        <v>79.786174747098443</v>
      </c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</row>
    <row r="583" spans="1:248" s="12" customFormat="1">
      <c r="A583" s="120" t="s">
        <v>263</v>
      </c>
      <c r="B583" s="121">
        <f t="shared" ref="B583:J583" si="493">B554/B$554*100</f>
        <v>100</v>
      </c>
      <c r="C583" s="121">
        <f t="shared" si="493"/>
        <v>100</v>
      </c>
      <c r="D583" s="121">
        <f t="shared" si="493"/>
        <v>100</v>
      </c>
      <c r="E583" s="122">
        <f t="shared" si="493"/>
        <v>100</v>
      </c>
      <c r="F583" s="122">
        <f t="shared" si="493"/>
        <v>100</v>
      </c>
      <c r="G583" s="122">
        <f t="shared" si="493"/>
        <v>100</v>
      </c>
      <c r="H583" s="122">
        <f t="shared" si="493"/>
        <v>100</v>
      </c>
      <c r="I583" s="122">
        <f t="shared" si="493"/>
        <v>100</v>
      </c>
      <c r="J583" s="123">
        <f t="shared" si="493"/>
        <v>100</v>
      </c>
      <c r="K583" s="123">
        <f t="shared" ref="K583" si="494">K554/K$554*100</f>
        <v>100</v>
      </c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</row>
    <row r="584" spans="1:248" s="12" customFormat="1">
      <c r="A584" s="7"/>
      <c r="B584" s="102"/>
      <c r="C584" s="102"/>
      <c r="D584" s="102"/>
      <c r="E584" s="102"/>
      <c r="F584" s="102"/>
      <c r="G584" s="102"/>
      <c r="H584" s="102"/>
      <c r="I584" s="102"/>
      <c r="J584" s="102"/>
      <c r="K584" s="102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</row>
    <row r="585" spans="1:248">
      <c r="A585" s="7" t="s">
        <v>265</v>
      </c>
      <c r="B585" s="2"/>
      <c r="C585" s="2"/>
      <c r="D585" s="2"/>
      <c r="E585" s="2"/>
      <c r="F585" s="2"/>
      <c r="G585" s="2"/>
      <c r="H585" s="2"/>
      <c r="I585" s="97"/>
      <c r="J585" s="97"/>
      <c r="K585" s="6" t="s">
        <v>35</v>
      </c>
      <c r="L585" s="97"/>
      <c r="M585" s="97"/>
      <c r="N585" s="97"/>
      <c r="O585" s="97"/>
      <c r="P585" s="97"/>
      <c r="Q585" s="97"/>
      <c r="R585" s="97"/>
      <c r="S585" s="97"/>
      <c r="T585" s="97"/>
      <c r="U585" s="97"/>
      <c r="V585" s="97"/>
      <c r="W585" s="97"/>
      <c r="X585" s="97"/>
      <c r="Y585" s="97"/>
      <c r="Z585" s="97"/>
      <c r="AA585" s="97"/>
      <c r="AB585" s="97"/>
      <c r="AC585" s="97"/>
      <c r="AD585" s="97"/>
      <c r="AE585" s="97"/>
      <c r="AF585" s="97"/>
      <c r="AG585" s="97"/>
      <c r="AH585" s="97"/>
      <c r="AI585" s="97"/>
      <c r="AJ585" s="97"/>
      <c r="AK585" s="97"/>
      <c r="AL585" s="97"/>
      <c r="AM585" s="97"/>
      <c r="AN585" s="97"/>
      <c r="AO585" s="97"/>
      <c r="AP585" s="97"/>
      <c r="AQ585" s="97"/>
      <c r="AR585" s="97"/>
      <c r="AS585" s="97"/>
      <c r="AT585" s="97"/>
      <c r="AU585" s="97"/>
      <c r="AV585" s="97"/>
      <c r="AW585" s="97"/>
      <c r="AX585" s="97"/>
      <c r="AY585" s="97"/>
      <c r="AZ585" s="97"/>
      <c r="BA585" s="97"/>
      <c r="BB585" s="97"/>
      <c r="BC585" s="97"/>
      <c r="BD585" s="97"/>
      <c r="BE585" s="97"/>
      <c r="BF585" s="97"/>
      <c r="BG585" s="97"/>
      <c r="BH585" s="97"/>
      <c r="BI585" s="97"/>
      <c r="BJ585" s="97"/>
      <c r="BK585" s="97"/>
      <c r="BL585" s="97"/>
      <c r="BM585" s="97"/>
      <c r="BN585" s="97"/>
      <c r="BO585" s="97"/>
      <c r="BP585" s="97"/>
      <c r="BQ585" s="97"/>
      <c r="BR585" s="97"/>
      <c r="BS585" s="97"/>
      <c r="BT585" s="97"/>
      <c r="BU585" s="97"/>
      <c r="BV585" s="97"/>
      <c r="BW585" s="97"/>
      <c r="BX585" s="97"/>
      <c r="BY585" s="97"/>
      <c r="BZ585" s="97"/>
      <c r="CA585" s="97"/>
      <c r="CB585" s="97"/>
      <c r="CC585" s="97"/>
      <c r="CD585" s="97"/>
      <c r="CE585" s="97"/>
      <c r="CF585" s="97"/>
      <c r="CG585" s="97"/>
      <c r="CH585" s="97"/>
      <c r="CI585" s="97"/>
      <c r="CJ585" s="97"/>
      <c r="CK585" s="97"/>
      <c r="CL585" s="97"/>
      <c r="CM585" s="97"/>
      <c r="CN585" s="97"/>
      <c r="CO585" s="97"/>
      <c r="CP585" s="97"/>
      <c r="CQ585" s="97"/>
      <c r="CR585" s="97"/>
      <c r="CS585" s="97"/>
      <c r="CT585" s="97"/>
      <c r="CU585" s="97"/>
      <c r="CV585" s="97"/>
      <c r="CW585" s="97"/>
      <c r="CX585" s="97"/>
      <c r="CY585" s="97"/>
      <c r="CZ585" s="97"/>
      <c r="DA585" s="97"/>
      <c r="DB585" s="97"/>
      <c r="DC585" s="97"/>
      <c r="DD585" s="97"/>
      <c r="DE585" s="97"/>
      <c r="DF585" s="97"/>
      <c r="DG585" s="97"/>
      <c r="DH585" s="97"/>
      <c r="DI585" s="97"/>
      <c r="DJ585" s="97"/>
      <c r="DK585" s="97"/>
      <c r="DL585" s="97"/>
      <c r="DM585" s="97"/>
      <c r="DN585" s="97"/>
      <c r="DO585" s="97"/>
      <c r="DP585" s="97"/>
      <c r="DQ585" s="97"/>
      <c r="DR585" s="97"/>
      <c r="DS585" s="97"/>
      <c r="DT585" s="97"/>
      <c r="DU585" s="97"/>
      <c r="DV585" s="97"/>
      <c r="DW585" s="97"/>
      <c r="DX585" s="97"/>
      <c r="DY585" s="97"/>
      <c r="DZ585" s="97"/>
      <c r="EA585" s="97"/>
      <c r="EB585" s="97"/>
      <c r="EC585" s="97"/>
      <c r="ED585" s="97"/>
      <c r="EE585" s="97"/>
      <c r="EF585" s="97"/>
      <c r="EG585" s="97"/>
      <c r="EH585" s="97"/>
      <c r="EI585" s="97"/>
      <c r="EJ585" s="97"/>
      <c r="EK585" s="97"/>
      <c r="EL585" s="97"/>
      <c r="EM585" s="97"/>
      <c r="EN585" s="97"/>
      <c r="EO585" s="97"/>
      <c r="EP585" s="97"/>
      <c r="EQ585" s="97"/>
      <c r="ER585" s="97"/>
      <c r="ES585" s="97"/>
      <c r="ET585" s="97"/>
      <c r="EU585" s="97"/>
      <c r="EV585" s="97"/>
      <c r="EW585" s="97"/>
      <c r="EX585" s="97"/>
      <c r="EY585" s="97"/>
      <c r="EZ585" s="97"/>
      <c r="FA585" s="97"/>
      <c r="FB585" s="97"/>
      <c r="FC585" s="97"/>
      <c r="FD585" s="97"/>
      <c r="FE585" s="97"/>
      <c r="FF585" s="97"/>
      <c r="FG585" s="97"/>
      <c r="FH585" s="97"/>
      <c r="FI585" s="97"/>
      <c r="FJ585" s="97"/>
      <c r="FK585" s="97"/>
      <c r="FL585" s="97"/>
      <c r="FM585" s="97"/>
      <c r="FN585" s="97"/>
      <c r="FO585" s="97"/>
      <c r="FP585" s="97"/>
      <c r="FQ585" s="97"/>
      <c r="FR585" s="97"/>
      <c r="FS585" s="97"/>
      <c r="FT585" s="97"/>
      <c r="FU585" s="97"/>
      <c r="FV585" s="97"/>
      <c r="FW585" s="97"/>
      <c r="FX585" s="97"/>
      <c r="FY585" s="97"/>
      <c r="FZ585" s="97"/>
      <c r="GA585" s="97"/>
      <c r="GB585" s="97"/>
      <c r="GC585" s="97"/>
      <c r="GD585" s="97"/>
      <c r="GE585" s="97"/>
      <c r="GF585" s="97"/>
      <c r="GG585" s="97"/>
      <c r="GH585" s="97"/>
      <c r="GI585" s="97"/>
      <c r="GJ585" s="97"/>
      <c r="GK585" s="97"/>
      <c r="GL585" s="97"/>
      <c r="GM585" s="97"/>
      <c r="GN585" s="97"/>
      <c r="GO585" s="97"/>
      <c r="GP585" s="97"/>
      <c r="GQ585" s="97"/>
      <c r="GR585" s="97"/>
      <c r="GS585" s="97"/>
      <c r="GT585" s="97"/>
      <c r="GU585" s="97"/>
      <c r="GV585" s="97"/>
      <c r="GW585" s="97"/>
      <c r="GX585" s="97"/>
      <c r="GY585" s="97"/>
      <c r="GZ585" s="97"/>
      <c r="HA585" s="97"/>
      <c r="HB585" s="97"/>
      <c r="HC585" s="97"/>
      <c r="HD585" s="97"/>
      <c r="HE585" s="97"/>
      <c r="HF585" s="97"/>
      <c r="HG585" s="97"/>
      <c r="HH585" s="97"/>
      <c r="HI585" s="97"/>
      <c r="HJ585" s="97"/>
      <c r="HK585" s="97"/>
      <c r="HL585" s="97"/>
      <c r="HM585" s="97"/>
      <c r="HN585" s="97"/>
      <c r="HO585" s="97"/>
      <c r="HP585" s="97"/>
      <c r="HQ585" s="97"/>
      <c r="HR585" s="97"/>
      <c r="HS585" s="97"/>
      <c r="HT585" s="97"/>
      <c r="HU585" s="97"/>
      <c r="HV585" s="97"/>
      <c r="HW585" s="97"/>
      <c r="HX585" s="97"/>
      <c r="HY585" s="97"/>
      <c r="HZ585" s="97"/>
      <c r="IA585" s="97"/>
      <c r="IB585" s="97"/>
      <c r="IC585" s="97"/>
      <c r="ID585" s="97"/>
      <c r="IE585" s="97"/>
      <c r="IF585" s="97"/>
      <c r="IG585" s="97"/>
      <c r="IH585" s="97"/>
      <c r="II585" s="97"/>
      <c r="IJ585" s="97"/>
      <c r="IK585" s="97"/>
      <c r="IL585" s="97"/>
      <c r="IM585" s="97"/>
      <c r="IN585" s="97"/>
    </row>
    <row r="586" spans="1:248" s="99" customFormat="1">
      <c r="A586" s="103" t="s">
        <v>237</v>
      </c>
      <c r="B586" s="118">
        <v>2012</v>
      </c>
      <c r="C586" s="119">
        <v>2013</v>
      </c>
      <c r="D586" s="119">
        <v>2014</v>
      </c>
      <c r="E586" s="119">
        <v>2015</v>
      </c>
      <c r="F586" s="119">
        <v>2016</v>
      </c>
      <c r="G586" s="119">
        <v>2017</v>
      </c>
      <c r="H586" s="119">
        <v>2018</v>
      </c>
      <c r="I586" s="119">
        <v>2019</v>
      </c>
      <c r="J586" s="119">
        <v>2020</v>
      </c>
      <c r="K586" s="119">
        <v>2021</v>
      </c>
      <c r="L586" s="97"/>
      <c r="M586" s="97"/>
      <c r="N586" s="97"/>
      <c r="O586" s="97"/>
      <c r="P586" s="97"/>
      <c r="Q586" s="97"/>
      <c r="R586" s="97"/>
      <c r="S586" s="97"/>
      <c r="T586" s="97"/>
      <c r="U586" s="97"/>
      <c r="V586" s="97"/>
      <c r="W586" s="97"/>
      <c r="X586" s="97"/>
      <c r="Y586" s="97"/>
      <c r="Z586" s="97"/>
      <c r="AA586" s="97"/>
      <c r="AB586" s="97"/>
      <c r="AC586" s="97"/>
      <c r="AD586" s="97"/>
      <c r="AE586" s="97"/>
      <c r="AF586" s="97"/>
      <c r="AG586" s="97"/>
      <c r="AH586" s="97"/>
      <c r="AI586" s="97"/>
      <c r="AJ586" s="97"/>
      <c r="AK586" s="97"/>
      <c r="AL586" s="97"/>
      <c r="AM586" s="97"/>
      <c r="AN586" s="97"/>
      <c r="AO586" s="97"/>
      <c r="AP586" s="97"/>
      <c r="AQ586" s="97"/>
      <c r="AR586" s="97"/>
      <c r="AS586" s="97"/>
      <c r="AT586" s="97"/>
      <c r="AU586" s="97"/>
      <c r="AV586" s="97"/>
      <c r="AW586" s="97"/>
      <c r="AX586" s="97"/>
      <c r="AY586" s="97"/>
      <c r="AZ586" s="97"/>
      <c r="BA586" s="97"/>
      <c r="BB586" s="97"/>
      <c r="BC586" s="97"/>
      <c r="BD586" s="97"/>
      <c r="BE586" s="97"/>
      <c r="BF586" s="97"/>
      <c r="BG586" s="97"/>
      <c r="BH586" s="97"/>
      <c r="BI586" s="97"/>
      <c r="BJ586" s="97"/>
      <c r="BK586" s="97"/>
      <c r="BL586" s="97"/>
      <c r="BM586" s="97"/>
      <c r="BN586" s="97"/>
      <c r="BO586" s="97"/>
      <c r="BP586" s="97"/>
      <c r="BQ586" s="97"/>
      <c r="BR586" s="97"/>
      <c r="BS586" s="97"/>
      <c r="BT586" s="97"/>
      <c r="BU586" s="97"/>
      <c r="BV586" s="97"/>
      <c r="BW586" s="97"/>
      <c r="BX586" s="97"/>
      <c r="BY586" s="97"/>
      <c r="BZ586" s="97"/>
      <c r="CA586" s="97"/>
      <c r="CB586" s="97"/>
      <c r="CC586" s="97"/>
      <c r="CD586" s="97"/>
      <c r="CE586" s="97"/>
      <c r="CF586" s="97"/>
      <c r="CG586" s="97"/>
      <c r="CH586" s="97"/>
      <c r="CI586" s="97"/>
      <c r="CJ586" s="97"/>
      <c r="CK586" s="97"/>
      <c r="CL586" s="97"/>
      <c r="CM586" s="97"/>
      <c r="CN586" s="97"/>
      <c r="CO586" s="97"/>
      <c r="CP586" s="97"/>
      <c r="CQ586" s="97"/>
      <c r="CR586" s="97"/>
      <c r="CS586" s="97"/>
      <c r="CT586" s="97"/>
      <c r="CU586" s="97"/>
      <c r="CV586" s="97"/>
      <c r="CW586" s="97"/>
      <c r="CX586" s="97"/>
      <c r="CY586" s="97"/>
      <c r="CZ586" s="97"/>
      <c r="DA586" s="97"/>
      <c r="DB586" s="97"/>
      <c r="DC586" s="97"/>
      <c r="DD586" s="97"/>
      <c r="DE586" s="97"/>
      <c r="DF586" s="97"/>
      <c r="DG586" s="97"/>
      <c r="DH586" s="97"/>
      <c r="DI586" s="97"/>
      <c r="DJ586" s="97"/>
      <c r="DK586" s="97"/>
      <c r="DL586" s="97"/>
      <c r="DM586" s="97"/>
      <c r="DN586" s="97"/>
      <c r="DO586" s="97"/>
      <c r="DP586" s="97"/>
      <c r="DQ586" s="97"/>
      <c r="DR586" s="97"/>
      <c r="DS586" s="97"/>
      <c r="DT586" s="97"/>
      <c r="DU586" s="97"/>
      <c r="DV586" s="97"/>
      <c r="DW586" s="97"/>
      <c r="DX586" s="97"/>
      <c r="DY586" s="97"/>
      <c r="DZ586" s="97"/>
      <c r="EA586" s="97"/>
      <c r="EB586" s="97"/>
      <c r="EC586" s="97"/>
      <c r="ED586" s="97"/>
      <c r="EE586" s="97"/>
      <c r="EF586" s="97"/>
      <c r="EG586" s="97"/>
      <c r="EH586" s="97"/>
      <c r="EI586" s="97"/>
      <c r="EJ586" s="97"/>
      <c r="EK586" s="97"/>
      <c r="EL586" s="97"/>
      <c r="EM586" s="97"/>
      <c r="EN586" s="97"/>
      <c r="EO586" s="97"/>
      <c r="EP586" s="97"/>
      <c r="EQ586" s="97"/>
      <c r="ER586" s="97"/>
      <c r="ES586" s="97"/>
      <c r="ET586" s="97"/>
      <c r="EU586" s="97"/>
      <c r="EV586" s="97"/>
      <c r="EW586" s="97"/>
      <c r="EX586" s="97"/>
      <c r="EY586" s="97"/>
      <c r="EZ586" s="97"/>
      <c r="FA586" s="97"/>
      <c r="FB586" s="97"/>
      <c r="FC586" s="97"/>
      <c r="FD586" s="97"/>
      <c r="FE586" s="97"/>
      <c r="FF586" s="97"/>
      <c r="FG586" s="97"/>
      <c r="FH586" s="97"/>
      <c r="FI586" s="97"/>
      <c r="FJ586" s="97"/>
      <c r="FK586" s="97"/>
      <c r="FL586" s="97"/>
      <c r="FM586" s="97"/>
      <c r="FN586" s="97"/>
      <c r="FO586" s="97"/>
      <c r="FP586" s="97"/>
      <c r="FQ586" s="97"/>
      <c r="FR586" s="97"/>
      <c r="FS586" s="97"/>
      <c r="FT586" s="97"/>
      <c r="FU586" s="97"/>
      <c r="FV586" s="97"/>
      <c r="FW586" s="97"/>
      <c r="FX586" s="97"/>
      <c r="FY586" s="97"/>
      <c r="FZ586" s="97"/>
      <c r="GA586" s="97"/>
      <c r="GB586" s="97"/>
      <c r="GC586" s="97"/>
      <c r="GD586" s="97"/>
      <c r="GE586" s="97"/>
      <c r="GF586" s="97"/>
      <c r="GG586" s="97"/>
      <c r="GH586" s="97"/>
      <c r="GI586" s="97"/>
      <c r="GJ586" s="97"/>
      <c r="GK586" s="97"/>
      <c r="GL586" s="97"/>
      <c r="GM586" s="97"/>
      <c r="GN586" s="97"/>
      <c r="GO586" s="97"/>
      <c r="GP586" s="97"/>
      <c r="GQ586" s="97"/>
      <c r="GR586" s="97"/>
      <c r="GS586" s="97"/>
      <c r="GT586" s="97"/>
      <c r="GU586" s="97"/>
      <c r="GV586" s="97"/>
      <c r="GW586" s="97"/>
      <c r="GX586" s="97"/>
      <c r="GY586" s="97"/>
      <c r="GZ586" s="97"/>
      <c r="HA586" s="97"/>
      <c r="HB586" s="97"/>
      <c r="HC586" s="97"/>
      <c r="HD586" s="97"/>
      <c r="HE586" s="97"/>
      <c r="HF586" s="97"/>
      <c r="HG586" s="97"/>
      <c r="HH586" s="97"/>
      <c r="HI586" s="97"/>
      <c r="HJ586" s="97"/>
      <c r="HK586" s="97"/>
      <c r="HL586" s="97"/>
      <c r="HM586" s="97"/>
      <c r="HN586" s="97"/>
      <c r="HO586" s="97"/>
      <c r="HP586" s="97"/>
      <c r="HQ586" s="97"/>
      <c r="HR586" s="97"/>
      <c r="HS586" s="97"/>
      <c r="HT586" s="97"/>
      <c r="HU586" s="97"/>
      <c r="HV586" s="97"/>
      <c r="HW586" s="97"/>
      <c r="HX586" s="97"/>
      <c r="HY586" s="97"/>
      <c r="HZ586" s="97"/>
      <c r="IA586" s="97"/>
      <c r="IB586" s="97"/>
      <c r="IC586" s="97"/>
      <c r="ID586" s="97"/>
      <c r="IE586" s="97"/>
      <c r="IF586" s="97"/>
      <c r="IG586" s="97"/>
      <c r="IH586" s="97"/>
      <c r="II586" s="97"/>
      <c r="IJ586" s="97"/>
      <c r="IK586" s="97"/>
      <c r="IL586" s="97"/>
      <c r="IM586" s="97"/>
      <c r="IN586" s="97"/>
    </row>
    <row r="587" spans="1:248">
      <c r="A587" s="3" t="s">
        <v>238</v>
      </c>
      <c r="B587" s="109">
        <v>926997.22569509305</v>
      </c>
      <c r="C587" s="109">
        <v>1030939.7770297501</v>
      </c>
      <c r="D587" s="109">
        <v>1135466.39975789</v>
      </c>
      <c r="E587" s="109">
        <v>1200949.7663658599</v>
      </c>
      <c r="F587" s="109">
        <v>1347533.81980623</v>
      </c>
      <c r="G587" s="109">
        <v>1438016.05076333</v>
      </c>
      <c r="H587" s="109">
        <v>1549599.3476394</v>
      </c>
      <c r="I587" s="109">
        <v>1675239.4401454965</v>
      </c>
      <c r="J587" s="109">
        <v>1790670.371962416</v>
      </c>
      <c r="K587" s="109">
        <v>1826417.2926661996</v>
      </c>
      <c r="L587" s="97"/>
      <c r="M587" s="97"/>
      <c r="N587" s="97"/>
      <c r="O587" s="97"/>
      <c r="P587" s="97"/>
      <c r="Q587" s="97"/>
      <c r="R587" s="97"/>
      <c r="S587" s="97"/>
      <c r="T587" s="97"/>
      <c r="U587" s="97"/>
      <c r="V587" s="97"/>
      <c r="W587" s="97"/>
      <c r="X587" s="97"/>
      <c r="Y587" s="97"/>
      <c r="Z587" s="97"/>
      <c r="AA587" s="97"/>
      <c r="AB587" s="97"/>
      <c r="AC587" s="97"/>
      <c r="AD587" s="97"/>
      <c r="AE587" s="97"/>
      <c r="AF587" s="97"/>
      <c r="AG587" s="97"/>
      <c r="AH587" s="97"/>
      <c r="AI587" s="97"/>
      <c r="AJ587" s="97"/>
      <c r="AK587" s="97"/>
      <c r="AL587" s="97"/>
      <c r="AM587" s="97"/>
      <c r="AN587" s="97"/>
      <c r="AO587" s="97"/>
      <c r="AP587" s="97"/>
      <c r="AQ587" s="97"/>
      <c r="AR587" s="97"/>
      <c r="AS587" s="97"/>
      <c r="AT587" s="97"/>
      <c r="AU587" s="97"/>
      <c r="AV587" s="97"/>
      <c r="AW587" s="97"/>
      <c r="AX587" s="97"/>
      <c r="AY587" s="97"/>
      <c r="AZ587" s="97"/>
      <c r="BA587" s="97"/>
      <c r="BB587" s="97"/>
      <c r="BC587" s="97"/>
      <c r="BD587" s="97"/>
      <c r="BE587" s="97"/>
      <c r="BF587" s="97"/>
      <c r="BG587" s="97"/>
      <c r="BH587" s="97"/>
      <c r="BI587" s="97"/>
      <c r="BJ587" s="97"/>
      <c r="BK587" s="97"/>
      <c r="BL587" s="97"/>
      <c r="BM587" s="97"/>
      <c r="BN587" s="97"/>
      <c r="BO587" s="97"/>
      <c r="BP587" s="97"/>
      <c r="BQ587" s="97"/>
      <c r="BR587" s="97"/>
      <c r="BS587" s="97"/>
      <c r="BT587" s="97"/>
      <c r="BU587" s="97"/>
      <c r="BV587" s="97"/>
      <c r="BW587" s="97"/>
      <c r="BX587" s="97"/>
      <c r="BY587" s="97"/>
      <c r="BZ587" s="97"/>
      <c r="CA587" s="97"/>
      <c r="CB587" s="97"/>
      <c r="CC587" s="97"/>
      <c r="CD587" s="97"/>
      <c r="CE587" s="97"/>
      <c r="CF587" s="97"/>
      <c r="CG587" s="97"/>
      <c r="CH587" s="97"/>
      <c r="CI587" s="97"/>
      <c r="CJ587" s="97"/>
      <c r="CK587" s="97"/>
      <c r="CL587" s="97"/>
      <c r="CM587" s="97"/>
      <c r="CN587" s="97"/>
      <c r="CO587" s="97"/>
      <c r="CP587" s="97"/>
      <c r="CQ587" s="97"/>
      <c r="CR587" s="97"/>
      <c r="CS587" s="97"/>
      <c r="CT587" s="97"/>
      <c r="CU587" s="97"/>
      <c r="CV587" s="97"/>
      <c r="CW587" s="97"/>
      <c r="CX587" s="97"/>
      <c r="CY587" s="97"/>
      <c r="CZ587" s="97"/>
      <c r="DA587" s="97"/>
      <c r="DB587" s="97"/>
      <c r="DC587" s="97"/>
      <c r="DD587" s="97"/>
      <c r="DE587" s="97"/>
      <c r="DF587" s="97"/>
      <c r="DG587" s="97"/>
      <c r="DH587" s="97"/>
      <c r="DI587" s="97"/>
      <c r="DJ587" s="97"/>
      <c r="DK587" s="97"/>
      <c r="DL587" s="97"/>
      <c r="DM587" s="97"/>
      <c r="DN587" s="97"/>
      <c r="DO587" s="97"/>
      <c r="DP587" s="97"/>
      <c r="DQ587" s="97"/>
      <c r="DR587" s="97"/>
      <c r="DS587" s="97"/>
      <c r="DT587" s="97"/>
      <c r="DU587" s="97"/>
      <c r="DV587" s="97"/>
      <c r="DW587" s="97"/>
      <c r="DX587" s="97"/>
      <c r="DY587" s="97"/>
      <c r="DZ587" s="97"/>
      <c r="EA587" s="97"/>
      <c r="EB587" s="97"/>
      <c r="EC587" s="97"/>
      <c r="ED587" s="97"/>
      <c r="EE587" s="97"/>
      <c r="EF587" s="97"/>
      <c r="EG587" s="97"/>
      <c r="EH587" s="97"/>
      <c r="EI587" s="97"/>
      <c r="EJ587" s="97"/>
      <c r="EK587" s="97"/>
      <c r="EL587" s="97"/>
      <c r="EM587" s="97"/>
      <c r="EN587" s="97"/>
      <c r="EO587" s="97"/>
      <c r="EP587" s="97"/>
      <c r="EQ587" s="97"/>
      <c r="ER587" s="97"/>
      <c r="ES587" s="97"/>
      <c r="ET587" s="97"/>
      <c r="EU587" s="97"/>
      <c r="EV587" s="97"/>
      <c r="EW587" s="97"/>
      <c r="EX587" s="97"/>
      <c r="EY587" s="97"/>
      <c r="EZ587" s="97"/>
      <c r="FA587" s="97"/>
      <c r="FB587" s="97"/>
      <c r="FC587" s="97"/>
      <c r="FD587" s="97"/>
      <c r="FE587" s="97"/>
      <c r="FF587" s="97"/>
      <c r="FG587" s="97"/>
      <c r="FH587" s="97"/>
      <c r="FI587" s="97"/>
      <c r="FJ587" s="97"/>
      <c r="FK587" s="97"/>
      <c r="FL587" s="97"/>
      <c r="FM587" s="97"/>
      <c r="FN587" s="97"/>
      <c r="FO587" s="97"/>
      <c r="FP587" s="97"/>
      <c r="FQ587" s="97"/>
      <c r="FR587" s="97"/>
      <c r="FS587" s="97"/>
      <c r="FT587" s="97"/>
      <c r="FU587" s="97"/>
      <c r="FV587" s="97"/>
      <c r="FW587" s="97"/>
      <c r="FX587" s="97"/>
      <c r="FY587" s="97"/>
      <c r="FZ587" s="97"/>
      <c r="GA587" s="97"/>
      <c r="GB587" s="97"/>
      <c r="GC587" s="97"/>
      <c r="GD587" s="97"/>
      <c r="GE587" s="97"/>
      <c r="GF587" s="97"/>
      <c r="GG587" s="97"/>
      <c r="GH587" s="97"/>
      <c r="GI587" s="97"/>
      <c r="GJ587" s="97"/>
      <c r="GK587" s="97"/>
      <c r="GL587" s="97"/>
      <c r="GM587" s="97"/>
      <c r="GN587" s="97"/>
      <c r="GO587" s="97"/>
      <c r="GP587" s="97"/>
      <c r="GQ587" s="97"/>
      <c r="GR587" s="97"/>
      <c r="GS587" s="97"/>
      <c r="GT587" s="97"/>
      <c r="GU587" s="97"/>
      <c r="GV587" s="97"/>
      <c r="GW587" s="97"/>
      <c r="GX587" s="97"/>
      <c r="GY587" s="97"/>
      <c r="GZ587" s="97"/>
      <c r="HA587" s="97"/>
      <c r="HB587" s="97"/>
      <c r="HC587" s="97"/>
      <c r="HD587" s="97"/>
      <c r="HE587" s="97"/>
      <c r="HF587" s="97"/>
      <c r="HG587" s="97"/>
      <c r="HH587" s="97"/>
      <c r="HI587" s="97"/>
      <c r="HJ587" s="97"/>
      <c r="HK587" s="97"/>
      <c r="HL587" s="97"/>
      <c r="HM587" s="97"/>
      <c r="HN587" s="97"/>
      <c r="HO587" s="97"/>
      <c r="HP587" s="97"/>
      <c r="HQ587" s="97"/>
      <c r="HR587" s="97"/>
      <c r="HS587" s="97"/>
      <c r="HT587" s="97"/>
      <c r="HU587" s="97"/>
      <c r="HV587" s="97"/>
      <c r="HW587" s="97"/>
      <c r="HX587" s="97"/>
      <c r="HY587" s="97"/>
      <c r="HZ587" s="97"/>
      <c r="IA587" s="97"/>
      <c r="IB587" s="97"/>
      <c r="IC587" s="97"/>
      <c r="ID587" s="97"/>
      <c r="IE587" s="97"/>
      <c r="IF587" s="97"/>
      <c r="IG587" s="97"/>
      <c r="IH587" s="97"/>
      <c r="II587" s="97"/>
      <c r="IJ587" s="97"/>
      <c r="IK587" s="97"/>
      <c r="IL587" s="97"/>
      <c r="IM587" s="97"/>
      <c r="IN587" s="97"/>
    </row>
    <row r="588" spans="1:248">
      <c r="A588" s="3" t="s">
        <v>239</v>
      </c>
      <c r="B588" s="109">
        <v>1753617.24765577</v>
      </c>
      <c r="C588" s="109">
        <v>1985896.61052031</v>
      </c>
      <c r="D588" s="109">
        <v>2187484.8316167798</v>
      </c>
      <c r="E588" s="109">
        <v>2404491.0194143201</v>
      </c>
      <c r="F588" s="109">
        <v>2686225.57818298</v>
      </c>
      <c r="G588" s="109">
        <v>2859150.6138605699</v>
      </c>
      <c r="H588" s="109">
        <v>2992658.19887676</v>
      </c>
      <c r="I588" s="109">
        <v>3193185.8666840396</v>
      </c>
      <c r="J588" s="109">
        <v>3358804.7819271325</v>
      </c>
      <c r="K588" s="109">
        <v>3520262.3979497296</v>
      </c>
    </row>
    <row r="589" spans="1:248">
      <c r="A589" s="3" t="s">
        <v>240</v>
      </c>
      <c r="B589" s="109">
        <v>1724946.6711607</v>
      </c>
      <c r="C589" s="109">
        <v>1978025.4644705299</v>
      </c>
      <c r="D589" s="109">
        <v>2195638.1092890599</v>
      </c>
      <c r="E589" s="109">
        <v>2455621.6899303398</v>
      </c>
      <c r="F589" s="109">
        <v>2698623.2443027101</v>
      </c>
      <c r="G589" s="109">
        <v>2885924.88599033</v>
      </c>
      <c r="H589" s="109">
        <v>3079081.8093596399</v>
      </c>
      <c r="I589" s="109">
        <v>3281939.7934248326</v>
      </c>
      <c r="J589" s="109">
        <v>3454006.2256937032</v>
      </c>
      <c r="K589" s="109">
        <v>3596231.3174492926</v>
      </c>
    </row>
    <row r="590" spans="1:248">
      <c r="A590" s="3" t="s">
        <v>241</v>
      </c>
      <c r="B590" s="109">
        <v>1430438.73971484</v>
      </c>
      <c r="C590" s="109">
        <v>1631117.8048303099</v>
      </c>
      <c r="D590" s="109">
        <v>1803302.1121191001</v>
      </c>
      <c r="E590" s="109">
        <v>2014637.8865851499</v>
      </c>
      <c r="F590" s="109">
        <v>2266383.74536531</v>
      </c>
      <c r="G590" s="109">
        <v>2432852.6132637998</v>
      </c>
      <c r="H590" s="109">
        <v>2568178.18053575</v>
      </c>
      <c r="I590" s="109">
        <v>2733502.3834850579</v>
      </c>
      <c r="J590" s="109">
        <v>2894625.4398902678</v>
      </c>
      <c r="K590" s="109">
        <v>2986909.3443521918</v>
      </c>
    </row>
    <row r="591" spans="1:248">
      <c r="A591" s="3" t="s">
        <v>242</v>
      </c>
      <c r="B591" s="109">
        <v>1372260.9058383401</v>
      </c>
      <c r="C591" s="109">
        <v>1550021.0759383901</v>
      </c>
      <c r="D591" s="109">
        <v>1712321.70779106</v>
      </c>
      <c r="E591" s="109">
        <v>1924740.6793651099</v>
      </c>
      <c r="F591" s="109">
        <v>2109028.1921535102</v>
      </c>
      <c r="G591" s="109">
        <v>2252198.6732200799</v>
      </c>
      <c r="H591" s="109">
        <v>2378784.2940551401</v>
      </c>
      <c r="I591" s="109">
        <v>2518580.593166363</v>
      </c>
      <c r="J591" s="109">
        <v>2670521.2561455141</v>
      </c>
      <c r="K591" s="109">
        <v>2765125.5487074191</v>
      </c>
    </row>
    <row r="592" spans="1:248">
      <c r="A592" s="3" t="s">
        <v>243</v>
      </c>
      <c r="B592" s="109">
        <v>1048256.95445875</v>
      </c>
      <c r="C592" s="109">
        <v>1175849.1193543</v>
      </c>
      <c r="D592" s="109">
        <v>1298653.26088107</v>
      </c>
      <c r="E592" s="109">
        <v>1448737.3446888099</v>
      </c>
      <c r="F592" s="109">
        <v>1615487.3233694001</v>
      </c>
      <c r="G592" s="109">
        <v>1872708.32245982</v>
      </c>
      <c r="H592" s="109">
        <v>1979056.9987912199</v>
      </c>
      <c r="I592" s="109">
        <v>2102779.3769204188</v>
      </c>
      <c r="J592" s="109">
        <v>2291334.8886845363</v>
      </c>
      <c r="K592" s="109">
        <v>2391682.9833561094</v>
      </c>
    </row>
    <row r="593" spans="1:44">
      <c r="A593" s="3" t="s">
        <v>244</v>
      </c>
      <c r="B593" s="109">
        <v>2417680.8783682501</v>
      </c>
      <c r="C593" s="109">
        <v>2806636.9013594901</v>
      </c>
      <c r="D593" s="109">
        <v>3073602.45896303</v>
      </c>
      <c r="E593" s="109">
        <v>3414525.3261441998</v>
      </c>
      <c r="F593" s="109">
        <v>3771148.7195931901</v>
      </c>
      <c r="G593" s="109">
        <v>4095225.5962809199</v>
      </c>
      <c r="H593" s="109">
        <v>4375556.9623843702</v>
      </c>
      <c r="I593" s="109">
        <v>4522688.8234518887</v>
      </c>
      <c r="J593" s="109">
        <v>4762051.1586583136</v>
      </c>
      <c r="K593" s="109">
        <v>4973466.8951387089</v>
      </c>
    </row>
    <row r="594" spans="1:44">
      <c r="A594" s="3" t="s">
        <v>245</v>
      </c>
      <c r="B594" s="109">
        <v>1360424.18331119</v>
      </c>
      <c r="C594" s="109">
        <v>1527435.39536284</v>
      </c>
      <c r="D594" s="109">
        <v>1700913.22746559</v>
      </c>
      <c r="E594" s="109">
        <v>1901477.6578490799</v>
      </c>
      <c r="F594" s="109">
        <v>2251997.5072125299</v>
      </c>
      <c r="G594" s="109">
        <v>2440763.8575030998</v>
      </c>
      <c r="H594" s="109">
        <v>2565327.3303773301</v>
      </c>
      <c r="I594" s="109">
        <v>2753807.3924768451</v>
      </c>
      <c r="J594" s="109">
        <v>2936906.9794309712</v>
      </c>
      <c r="K594" s="109">
        <v>3081875.6879779212</v>
      </c>
    </row>
    <row r="595" spans="1:44">
      <c r="A595" s="3" t="s">
        <v>246</v>
      </c>
      <c r="B595" s="109">
        <v>1297252.3623660801</v>
      </c>
      <c r="C595" s="109">
        <v>1420215.3393107001</v>
      </c>
      <c r="D595" s="109">
        <v>1583084.0837102099</v>
      </c>
      <c r="E595" s="109">
        <v>1823420.6328871399</v>
      </c>
      <c r="F595" s="109">
        <v>2133511.96959966</v>
      </c>
      <c r="G595" s="109">
        <v>2311243.70093886</v>
      </c>
      <c r="H595" s="109">
        <v>2488412.5660677399</v>
      </c>
      <c r="I595" s="109">
        <v>2618614.1881560814</v>
      </c>
      <c r="J595" s="109">
        <v>2773682.5940780016</v>
      </c>
      <c r="K595" s="109">
        <v>2907625.7121616183</v>
      </c>
    </row>
    <row r="596" spans="1:44">
      <c r="A596" s="3" t="s">
        <v>247</v>
      </c>
      <c r="B596" s="109">
        <v>1725240.7550932099</v>
      </c>
      <c r="C596" s="109">
        <v>1971479.5089266</v>
      </c>
      <c r="D596" s="109">
        <v>2184531.5533194798</v>
      </c>
      <c r="E596" s="109">
        <v>2496529.8800344602</v>
      </c>
      <c r="F596" s="109">
        <v>2801600.2699543899</v>
      </c>
      <c r="G596" s="109">
        <v>2923325.7744224598</v>
      </c>
      <c r="H596" s="109">
        <v>3096200.9760391102</v>
      </c>
      <c r="I596" s="109">
        <v>3283034.768490233</v>
      </c>
      <c r="J596" s="109">
        <v>3457462.1195395733</v>
      </c>
      <c r="K596" s="109">
        <v>3602161.9222871861</v>
      </c>
    </row>
    <row r="597" spans="1:44">
      <c r="A597" s="3" t="s">
        <v>248</v>
      </c>
      <c r="B597" s="109">
        <v>3475103.1163321901</v>
      </c>
      <c r="C597" s="109">
        <v>2950857.5099404999</v>
      </c>
      <c r="D597" s="109">
        <v>3089053.7431975999</v>
      </c>
      <c r="E597" s="109">
        <v>3527492.5699737901</v>
      </c>
      <c r="F597" s="109">
        <v>3546649.3490115502</v>
      </c>
      <c r="G597" s="109">
        <v>3681664.6290286002</v>
      </c>
      <c r="H597" s="109">
        <v>3779528.4306120202</v>
      </c>
      <c r="I597" s="109">
        <v>3862145.5361901773</v>
      </c>
      <c r="J597" s="109">
        <v>4100268.1927460218</v>
      </c>
      <c r="K597" s="109">
        <v>4311608.3014550842</v>
      </c>
    </row>
    <row r="598" spans="1:44">
      <c r="A598" s="3" t="s">
        <v>249</v>
      </c>
      <c r="B598" s="109">
        <v>2672233.5905073802</v>
      </c>
      <c r="C598" s="109">
        <v>3074318.4420815101</v>
      </c>
      <c r="D598" s="109">
        <v>3374084.2673424799</v>
      </c>
      <c r="E598" s="109">
        <v>2819459.1020042198</v>
      </c>
      <c r="F598" s="109">
        <v>3135211.0191529901</v>
      </c>
      <c r="G598" s="109">
        <v>3321494.9041643199</v>
      </c>
      <c r="H598" s="109">
        <v>3524024.86547672</v>
      </c>
      <c r="I598" s="109">
        <v>3668170.0376686058</v>
      </c>
      <c r="J598" s="109">
        <v>3856055.540258761</v>
      </c>
      <c r="K598" s="109">
        <v>3994044.4366805782</v>
      </c>
    </row>
    <row r="599" spans="1:44">
      <c r="A599" s="3" t="s">
        <v>250</v>
      </c>
      <c r="B599" s="109">
        <v>872359.19223745796</v>
      </c>
      <c r="C599" s="109">
        <v>954181.18688201497</v>
      </c>
      <c r="D599" s="109">
        <v>1056822.8517783899</v>
      </c>
      <c r="E599" s="109">
        <v>1143286.3520154899</v>
      </c>
      <c r="F599" s="109">
        <v>1313076.77360921</v>
      </c>
      <c r="G599" s="109">
        <v>1415249.6417574601</v>
      </c>
      <c r="H599" s="109">
        <v>1495548.5951147201</v>
      </c>
      <c r="I599" s="109">
        <v>1575536.6318542524</v>
      </c>
      <c r="J599" s="109">
        <v>1651784.5346444955</v>
      </c>
      <c r="K599" s="109">
        <v>1721195.2644228814</v>
      </c>
    </row>
    <row r="600" spans="1:44">
      <c r="A600" s="3" t="s">
        <v>251</v>
      </c>
      <c r="B600" s="109">
        <v>1074280.36143714</v>
      </c>
      <c r="C600" s="109">
        <v>1203116.4826833999</v>
      </c>
      <c r="D600" s="109">
        <v>1311857.92979595</v>
      </c>
      <c r="E600" s="109">
        <v>1395120.48778705</v>
      </c>
      <c r="F600" s="109">
        <v>1543074.95404219</v>
      </c>
      <c r="G600" s="109">
        <v>1586968.51312634</v>
      </c>
      <c r="H600" s="109">
        <v>1638511.9981659499</v>
      </c>
      <c r="I600" s="109">
        <v>1737792.6629891135</v>
      </c>
      <c r="J600" s="109">
        <v>1808677.2780121656</v>
      </c>
      <c r="K600" s="109">
        <v>1869183.3486013953</v>
      </c>
    </row>
    <row r="601" spans="1:44">
      <c r="A601" s="3" t="s">
        <v>252</v>
      </c>
      <c r="B601" s="109">
        <v>2121591.52878629</v>
      </c>
      <c r="C601" s="109">
        <v>2404703.2700516302</v>
      </c>
      <c r="D601" s="109">
        <v>1804361.3481606501</v>
      </c>
      <c r="E601" s="109">
        <v>1984528.8998070101</v>
      </c>
      <c r="F601" s="109">
        <v>2235233.64932193</v>
      </c>
      <c r="G601" s="109">
        <v>2191381.04841452</v>
      </c>
      <c r="H601" s="109">
        <v>2303328.4925703998</v>
      </c>
      <c r="I601" s="109">
        <v>2438539.0974862478</v>
      </c>
      <c r="J601" s="109">
        <v>2550316.4868102018</v>
      </c>
      <c r="K601" s="109">
        <v>2649601.2638867428</v>
      </c>
    </row>
    <row r="602" spans="1:44">
      <c r="A602" s="3" t="s">
        <v>253</v>
      </c>
      <c r="B602" s="109">
        <v>848219.23186448298</v>
      </c>
      <c r="C602" s="109">
        <v>958239.66398250498</v>
      </c>
      <c r="D602" s="109">
        <v>1044116.90837195</v>
      </c>
      <c r="E602" s="109">
        <v>1160106.5755966699</v>
      </c>
      <c r="F602" s="109">
        <v>1286600.21973275</v>
      </c>
      <c r="G602" s="109">
        <v>1315116.51361059</v>
      </c>
      <c r="H602" s="109">
        <v>1382442.4786241101</v>
      </c>
      <c r="I602" s="109">
        <v>1445097.648115128</v>
      </c>
      <c r="J602" s="109">
        <v>1505727.4361677114</v>
      </c>
      <c r="K602" s="109">
        <v>1558162.1117771466</v>
      </c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  <c r="AL602" s="12"/>
      <c r="AM602" s="12"/>
      <c r="AN602" s="12"/>
      <c r="AO602" s="12"/>
      <c r="AP602" s="12"/>
      <c r="AQ602" s="12"/>
      <c r="AR602" s="12"/>
    </row>
    <row r="603" spans="1:44">
      <c r="A603" s="3" t="s">
        <v>254</v>
      </c>
      <c r="B603" s="109">
        <v>1285303.0125140101</v>
      </c>
      <c r="C603" s="109">
        <v>1237073.6276088599</v>
      </c>
      <c r="D603" s="109">
        <v>1340256.5873634</v>
      </c>
      <c r="E603" s="109">
        <v>1482287.4437299201</v>
      </c>
      <c r="F603" s="109">
        <v>1650147.08209043</v>
      </c>
      <c r="G603" s="109">
        <v>1705949.2364302401</v>
      </c>
      <c r="H603" s="109">
        <v>1777926.8630492699</v>
      </c>
      <c r="I603" s="109">
        <v>1854663.0716246676</v>
      </c>
      <c r="J603" s="109">
        <v>1921410.4539254219</v>
      </c>
      <c r="K603" s="109">
        <v>1974839.4510195674</v>
      </c>
    </row>
    <row r="604" spans="1:44">
      <c r="A604" s="3" t="s">
        <v>255</v>
      </c>
      <c r="B604" s="109">
        <v>998110.53633812803</v>
      </c>
      <c r="C604" s="109">
        <v>723385.75415734795</v>
      </c>
      <c r="D604" s="109">
        <v>778309.15996179695</v>
      </c>
      <c r="E604" s="109">
        <v>884766.70641503797</v>
      </c>
      <c r="F604" s="109">
        <v>1012459.79946325</v>
      </c>
      <c r="G604" s="109">
        <v>1036395.52492678</v>
      </c>
      <c r="H604" s="109">
        <v>1072514.0341272701</v>
      </c>
      <c r="I604" s="109">
        <v>1142176.9001033597</v>
      </c>
      <c r="J604" s="109">
        <v>1189467.3841842026</v>
      </c>
      <c r="K604" s="109">
        <v>1230414.9792051748</v>
      </c>
    </row>
    <row r="605" spans="1:44">
      <c r="A605" s="3" t="s">
        <v>256</v>
      </c>
      <c r="B605" s="109">
        <v>1915477.3935118399</v>
      </c>
      <c r="C605" s="109">
        <v>1580990.6575531201</v>
      </c>
      <c r="D605" s="109">
        <v>1697917.2466232399</v>
      </c>
      <c r="E605" s="109">
        <v>1879866.4533709299</v>
      </c>
      <c r="F605" s="109">
        <v>2233941.5951119601</v>
      </c>
      <c r="G605" s="109">
        <v>2391918.5411542598</v>
      </c>
      <c r="H605" s="109">
        <v>2518767.7430425598</v>
      </c>
      <c r="I605" s="109">
        <v>2604064.1360668545</v>
      </c>
      <c r="J605" s="109">
        <v>2717545.9662548457</v>
      </c>
      <c r="K605" s="109">
        <v>2785051.5928777107</v>
      </c>
    </row>
    <row r="606" spans="1:44">
      <c r="A606" s="98" t="s">
        <v>257</v>
      </c>
      <c r="B606" s="109">
        <v>1318497.7501433401</v>
      </c>
      <c r="C606" s="109">
        <v>1481953.47879017</v>
      </c>
      <c r="D606" s="109">
        <v>1607478.8324321499</v>
      </c>
      <c r="E606" s="109">
        <v>1765389.3335812199</v>
      </c>
      <c r="F606" s="109">
        <v>1948604.8078081701</v>
      </c>
      <c r="G606" s="109">
        <v>2041293.3937784799</v>
      </c>
      <c r="H606" s="109">
        <v>2086488.0061681301</v>
      </c>
      <c r="I606" s="109">
        <v>2218608.1976882257</v>
      </c>
      <c r="J606" s="109">
        <v>2298508.361690185</v>
      </c>
      <c r="K606" s="109">
        <v>2367093.3692026041</v>
      </c>
    </row>
    <row r="607" spans="1:44" s="12" customFormat="1">
      <c r="A607" s="98" t="s">
        <v>258</v>
      </c>
      <c r="B607" s="109">
        <v>1461105.3603817399</v>
      </c>
      <c r="C607" s="109">
        <v>1640920.68779962</v>
      </c>
      <c r="D607" s="109">
        <v>1801473.1761177001</v>
      </c>
      <c r="E607" s="109">
        <v>1988296.39917406</v>
      </c>
      <c r="F607" s="109">
        <v>2212877.0691899201</v>
      </c>
      <c r="G607" s="109">
        <v>2357592.5731920698</v>
      </c>
      <c r="H607" s="109">
        <v>2494118.53816619</v>
      </c>
      <c r="I607" s="109">
        <v>2591995.7238838738</v>
      </c>
      <c r="J607" s="109">
        <v>2701855.7504324424</v>
      </c>
      <c r="K607" s="109">
        <v>2811777.5015010554</v>
      </c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</row>
    <row r="608" spans="1:44">
      <c r="A608" s="3" t="s">
        <v>259</v>
      </c>
      <c r="B608" s="109">
        <v>0</v>
      </c>
      <c r="C608" s="109">
        <v>1297637.5873408599</v>
      </c>
      <c r="D608" s="109">
        <v>1668402.09191699</v>
      </c>
      <c r="E608" s="109">
        <v>1883483.2727955801</v>
      </c>
      <c r="F608" s="109">
        <v>2117767.1324104099</v>
      </c>
      <c r="G608" s="109">
        <v>2403506.7847162401</v>
      </c>
      <c r="H608" s="109">
        <v>2705703.4828718202</v>
      </c>
      <c r="I608" s="109">
        <v>3068485.1532805068</v>
      </c>
      <c r="J608" s="109">
        <v>3240410.7234842167</v>
      </c>
      <c r="K608" s="109">
        <v>3427196.6102093384</v>
      </c>
    </row>
    <row r="609" spans="1:248">
      <c r="A609" s="3" t="s">
        <v>260</v>
      </c>
      <c r="B609" s="109">
        <v>0</v>
      </c>
      <c r="C609" s="109">
        <v>0</v>
      </c>
      <c r="D609" s="109">
        <v>1456777.6669097201</v>
      </c>
      <c r="E609" s="109">
        <v>1752607.6801348301</v>
      </c>
      <c r="F609" s="109">
        <v>2047174.0038201199</v>
      </c>
      <c r="G609" s="109">
        <v>2284104.1801626501</v>
      </c>
      <c r="H609" s="109">
        <v>2346682.5884423899</v>
      </c>
      <c r="I609" s="109">
        <v>2444393.3021914023</v>
      </c>
      <c r="J609" s="109">
        <v>2522327.7853477099</v>
      </c>
      <c r="K609" s="109">
        <v>2578974.2416741275</v>
      </c>
    </row>
    <row r="610" spans="1:248">
      <c r="A610" s="3" t="s">
        <v>261</v>
      </c>
      <c r="B610" s="109">
        <v>0</v>
      </c>
      <c r="C610" s="109">
        <v>1955139.61998242</v>
      </c>
      <c r="D610" s="109">
        <v>2188272.8588164998</v>
      </c>
      <c r="E610" s="109">
        <v>2274294.2995843398</v>
      </c>
      <c r="F610" s="109">
        <v>2375945.9401505901</v>
      </c>
      <c r="G610" s="109">
        <v>2471830.3404258802</v>
      </c>
      <c r="H610" s="109">
        <v>2567591.6110059102</v>
      </c>
      <c r="I610" s="109">
        <v>2655745.5719046057</v>
      </c>
      <c r="J610" s="109">
        <v>2787788.691972536</v>
      </c>
      <c r="K610" s="109">
        <v>2864332.5919357897</v>
      </c>
    </row>
    <row r="611" spans="1:248">
      <c r="A611" s="3" t="s">
        <v>262</v>
      </c>
      <c r="B611" s="109">
        <v>0</v>
      </c>
      <c r="C611" s="109">
        <v>0</v>
      </c>
      <c r="D611" s="109">
        <v>0</v>
      </c>
      <c r="E611" s="109">
        <v>1567157.2375338001</v>
      </c>
      <c r="F611" s="109">
        <v>1744604.17509768</v>
      </c>
      <c r="G611" s="109">
        <v>1863682.3657784499</v>
      </c>
      <c r="H611" s="109">
        <v>1955677.58356361</v>
      </c>
      <c r="I611" s="109">
        <v>2061530.1982171664</v>
      </c>
      <c r="J611" s="109">
        <v>2155112.0174396373</v>
      </c>
      <c r="K611" s="109">
        <v>2232596.0717016459</v>
      </c>
    </row>
    <row r="612" spans="1:248" s="99" customFormat="1">
      <c r="A612" s="104" t="s">
        <v>263</v>
      </c>
      <c r="B612" s="114">
        <v>1428496.3518417301</v>
      </c>
      <c r="C612" s="115">
        <v>1621445.20268528</v>
      </c>
      <c r="D612" s="115">
        <v>1778839.5671322499</v>
      </c>
      <c r="E612" s="115">
        <v>1968965.16287008</v>
      </c>
      <c r="F612" s="115">
        <v>2191190.2350216699</v>
      </c>
      <c r="G612" s="115">
        <v>2327395.4156205198</v>
      </c>
      <c r="H612" s="115">
        <v>2452405.6188031598</v>
      </c>
      <c r="I612" s="115">
        <v>2573324.3879610719</v>
      </c>
      <c r="J612" s="115">
        <v>2701038.1666683485</v>
      </c>
      <c r="K612" s="115">
        <v>2798224.2271651682</v>
      </c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3"/>
      <c r="BY612" s="3"/>
      <c r="BZ612" s="3"/>
      <c r="CA612" s="3"/>
      <c r="CB612" s="3"/>
      <c r="CC612" s="3"/>
      <c r="CD612" s="3"/>
      <c r="CE612" s="3"/>
      <c r="CF612" s="3"/>
      <c r="CG612" s="3"/>
      <c r="CH612" s="3"/>
      <c r="CI612" s="3"/>
      <c r="CJ612" s="3"/>
      <c r="CK612" s="3"/>
      <c r="CL612" s="3"/>
      <c r="CM612" s="3"/>
      <c r="CN612" s="3"/>
      <c r="CO612" s="3"/>
      <c r="CP612" s="3"/>
      <c r="CQ612" s="3"/>
      <c r="CR612" s="3"/>
      <c r="CS612" s="3"/>
      <c r="CT612" s="3"/>
      <c r="CU612" s="3"/>
      <c r="CV612" s="3"/>
      <c r="CW612" s="3"/>
      <c r="CX612" s="3"/>
      <c r="CY612" s="3"/>
      <c r="CZ612" s="3"/>
      <c r="DA612" s="3"/>
      <c r="DB612" s="3"/>
      <c r="DC612" s="3"/>
      <c r="DD612" s="3"/>
      <c r="DE612" s="3"/>
      <c r="DF612" s="3"/>
      <c r="DG612" s="3"/>
      <c r="DH612" s="3"/>
      <c r="DI612" s="3"/>
      <c r="DJ612" s="3"/>
      <c r="DK612" s="3"/>
      <c r="DL612" s="3"/>
      <c r="DM612" s="3"/>
      <c r="DN612" s="3"/>
      <c r="DO612" s="3"/>
      <c r="DP612" s="3"/>
      <c r="DQ612" s="3"/>
      <c r="DR612" s="3"/>
      <c r="DS612" s="3"/>
      <c r="DT612" s="3"/>
      <c r="DU612" s="3"/>
      <c r="DV612" s="3"/>
      <c r="DW612" s="3"/>
      <c r="DX612" s="3"/>
      <c r="DY612" s="3"/>
      <c r="DZ612" s="3"/>
      <c r="EA612" s="3"/>
      <c r="EB612" s="3"/>
      <c r="EC612" s="3"/>
      <c r="ED612" s="3"/>
      <c r="EE612" s="3"/>
      <c r="EF612" s="3"/>
      <c r="EG612" s="3"/>
      <c r="EH612" s="3"/>
      <c r="EI612" s="3"/>
      <c r="EJ612" s="3"/>
      <c r="EK612" s="3"/>
      <c r="EL612" s="3"/>
      <c r="EM612" s="3"/>
      <c r="EN612" s="3"/>
      <c r="EO612" s="3"/>
      <c r="EP612" s="3"/>
      <c r="EQ612" s="3"/>
      <c r="ER612" s="3"/>
      <c r="ES612" s="3"/>
      <c r="ET612" s="3"/>
      <c r="EU612" s="3"/>
      <c r="EV612" s="3"/>
      <c r="EW612" s="3"/>
      <c r="EX612" s="3"/>
      <c r="EY612" s="3"/>
      <c r="EZ612" s="3"/>
      <c r="FA612" s="3"/>
      <c r="FB612" s="3"/>
      <c r="FC612" s="3"/>
      <c r="FD612" s="3"/>
      <c r="FE612" s="3"/>
      <c r="FF612" s="3"/>
      <c r="FG612" s="3"/>
      <c r="FH612" s="3"/>
      <c r="FI612" s="3"/>
      <c r="FJ612" s="3"/>
      <c r="FK612" s="3"/>
      <c r="FL612" s="3"/>
      <c r="FM612" s="3"/>
      <c r="FN612" s="3"/>
      <c r="FO612" s="3"/>
      <c r="FP612" s="3"/>
      <c r="FQ612" s="3"/>
      <c r="FR612" s="3"/>
      <c r="FS612" s="3"/>
      <c r="FT612" s="3"/>
      <c r="FU612" s="3"/>
      <c r="FV612" s="3"/>
      <c r="FW612" s="3"/>
      <c r="FX612" s="3"/>
      <c r="FY612" s="3"/>
      <c r="FZ612" s="3"/>
      <c r="GA612" s="3"/>
      <c r="GB612" s="3"/>
      <c r="GC612" s="3"/>
      <c r="GD612" s="3"/>
      <c r="GE612" s="3"/>
      <c r="GF612" s="3"/>
      <c r="GG612" s="3"/>
      <c r="GH612" s="3"/>
      <c r="GI612" s="3"/>
      <c r="GJ612" s="3"/>
      <c r="GK612" s="3"/>
      <c r="GL612" s="3"/>
      <c r="GM612" s="3"/>
      <c r="GN612" s="3"/>
      <c r="GO612" s="3"/>
      <c r="GP612" s="3"/>
      <c r="GQ612" s="3"/>
      <c r="GR612" s="3"/>
      <c r="GS612" s="3"/>
      <c r="GT612" s="3"/>
      <c r="GU612" s="3"/>
      <c r="GV612" s="3"/>
      <c r="GW612" s="3"/>
      <c r="GX612" s="3"/>
      <c r="GY612" s="3"/>
      <c r="GZ612" s="3"/>
      <c r="HA612" s="3"/>
      <c r="HB612" s="3"/>
      <c r="HC612" s="3"/>
      <c r="HD612" s="3"/>
      <c r="HE612" s="3"/>
      <c r="HF612" s="3"/>
      <c r="HG612" s="3"/>
      <c r="HH612" s="3"/>
      <c r="HI612" s="3"/>
      <c r="HJ612" s="3"/>
      <c r="HK612" s="3"/>
      <c r="HL612" s="3"/>
      <c r="HM612" s="3"/>
      <c r="HN612" s="3"/>
      <c r="HO612" s="3"/>
      <c r="HP612" s="3"/>
      <c r="HQ612" s="3"/>
      <c r="HR612" s="3"/>
      <c r="HS612" s="3"/>
      <c r="HT612" s="3"/>
      <c r="HU612" s="3"/>
      <c r="HV612" s="3"/>
      <c r="HW612" s="3"/>
      <c r="HX612" s="3"/>
      <c r="HY612" s="3"/>
      <c r="HZ612" s="3"/>
      <c r="IA612" s="3"/>
      <c r="IB612" s="3"/>
      <c r="IC612" s="3"/>
      <c r="ID612" s="3"/>
      <c r="IE612" s="3"/>
      <c r="IF612" s="3"/>
      <c r="IG612" s="3"/>
      <c r="IH612" s="3"/>
      <c r="II612" s="3"/>
      <c r="IJ612" s="3"/>
      <c r="IK612" s="3"/>
      <c r="IL612" s="3"/>
      <c r="IM612" s="3"/>
      <c r="IN612" s="3"/>
    </row>
    <row r="613" spans="1:248">
      <c r="B613" s="105"/>
      <c r="C613" s="105"/>
      <c r="D613" s="105"/>
      <c r="E613" s="105"/>
      <c r="F613" s="105"/>
      <c r="G613" s="105"/>
      <c r="H613" s="105"/>
      <c r="I613" s="105"/>
      <c r="J613" s="105"/>
      <c r="K613" s="105"/>
    </row>
    <row r="614" spans="1:248">
      <c r="A614" s="7" t="s">
        <v>266</v>
      </c>
      <c r="K614" s="6" t="s">
        <v>270</v>
      </c>
    </row>
    <row r="615" spans="1:248">
      <c r="A615" s="131"/>
      <c r="B615" s="131"/>
      <c r="C615" s="120">
        <v>2013</v>
      </c>
      <c r="D615" s="120">
        <v>2014</v>
      </c>
      <c r="E615" s="120">
        <v>2015</v>
      </c>
      <c r="F615" s="120">
        <v>2016</v>
      </c>
      <c r="G615" s="120">
        <v>2017</v>
      </c>
      <c r="H615" s="120">
        <v>2018</v>
      </c>
      <c r="I615" s="120">
        <v>2019</v>
      </c>
      <c r="J615" s="120">
        <v>2020</v>
      </c>
      <c r="K615" s="120">
        <v>2021</v>
      </c>
    </row>
    <row r="616" spans="1:248">
      <c r="C616" s="11">
        <v>75088988.0522089</v>
      </c>
      <c r="D616" s="11">
        <v>80873021.4892326</v>
      </c>
      <c r="E616" s="11">
        <v>86484736.137712702</v>
      </c>
      <c r="F616" s="11">
        <v>92803857.204910293</v>
      </c>
      <c r="G616" s="11">
        <v>99263760.767453402</v>
      </c>
      <c r="H616" s="11">
        <v>106218114.75537901</v>
      </c>
      <c r="I616" s="11">
        <v>113893462.08629701</v>
      </c>
      <c r="J616" s="11">
        <v>120036665.03856599</v>
      </c>
      <c r="K616" s="11">
        <v>125824575.67183299</v>
      </c>
    </row>
    <row r="617" spans="1:248">
      <c r="C617" s="5">
        <v>2014</v>
      </c>
      <c r="D617" s="106">
        <f>((D616/$C$616)^(1/1)-1)*100</f>
        <v>7.7029050291663292</v>
      </c>
      <c r="E617" s="106">
        <f>((E616/$C$616)^(1/2)-1)*100</f>
        <v>7.3202329295611213</v>
      </c>
      <c r="F617" s="106">
        <f>((F616/$C$616)^(1/3)-1)*100</f>
        <v>7.3156989643422321</v>
      </c>
      <c r="G617" s="106">
        <f>((G616/$C$616)^(1/4)-1)*100</f>
        <v>7.2268674005583566</v>
      </c>
      <c r="H617" s="106">
        <f>((H616/$C$616)^(1/5)-1)*100</f>
        <v>7.182644343240252</v>
      </c>
      <c r="I617" s="106">
        <f>((I616/$C$616)^(1/6)-1)*100</f>
        <v>7.1898732029985535</v>
      </c>
      <c r="J617" s="106">
        <f>((J616/$C$616)^(1/7)-1)*100</f>
        <v>6.9314316355156835</v>
      </c>
      <c r="K617" s="106">
        <f>((K616/$C$616)^(1/8)-1)*100</f>
        <v>6.6654212557096804</v>
      </c>
    </row>
    <row r="618" spans="1:248">
      <c r="C618" s="5">
        <v>2015</v>
      </c>
      <c r="E618" s="106">
        <f>((E616/$D$616)^(1/1)-1)*100</f>
        <v>6.9389204769939816</v>
      </c>
      <c r="F618" s="106">
        <f>((F616/$D$616)^(1/2)-1)*100</f>
        <v>7.1226182663557847</v>
      </c>
      <c r="G618" s="106">
        <f>((G616/$D$616)^(1/3)-1)*100</f>
        <v>7.068656216804392</v>
      </c>
      <c r="H618" s="106">
        <f>((H616/$D$616)^(1/4)-1)*100</f>
        <v>7.0529723232136021</v>
      </c>
      <c r="I618" s="106">
        <f>((I616/$D$616)^(1/5)-1)*100</f>
        <v>7.0875604640536993</v>
      </c>
      <c r="J618" s="106">
        <f>((J616/$D$616)^(1/6)-1)*100</f>
        <v>6.8033910635442174</v>
      </c>
      <c r="K618" s="106">
        <f>((K616/$D$616)^(1/7)-1)*100</f>
        <v>6.5180273724892546</v>
      </c>
    </row>
    <row r="619" spans="1:248">
      <c r="C619" s="5">
        <v>2016</v>
      </c>
      <c r="F619" s="106">
        <f>((F616/$E616)^(1/1)-1)*100</f>
        <v>7.3066316085365957</v>
      </c>
      <c r="G619" s="106">
        <f>((G616/$E616)^(1/2)-1)*100</f>
        <v>7.1335830968918268</v>
      </c>
      <c r="H619" s="106">
        <f>((H616/$E616)^(1/3)-1)*100</f>
        <v>7.0910166295234278</v>
      </c>
      <c r="I619" s="106">
        <f>((I616/$E616)^(1/4)-1)*100</f>
        <v>7.1247527312448211</v>
      </c>
      <c r="J619" s="106">
        <f>((J616/$E616)^(1/5)-1)*100</f>
        <v>6.7763057994650877</v>
      </c>
      <c r="K619" s="106">
        <f>((K616/$E616)^(1/6)-1)*100</f>
        <v>6.4480397528229982</v>
      </c>
    </row>
    <row r="620" spans="1:248">
      <c r="C620" s="5">
        <v>2017</v>
      </c>
      <c r="G620" s="106">
        <f>((G616/$F$616)^(1/1)-1)*100</f>
        <v>6.9608136526908337</v>
      </c>
      <c r="H620" s="106">
        <f>((H616/$F$616)^(1/2)-1)*100</f>
        <v>6.9833716604937424</v>
      </c>
      <c r="I620" s="106">
        <f>((I616/$F$616)^(1/3)-1)*100</f>
        <v>7.0641949701373941</v>
      </c>
      <c r="J620" s="106">
        <f>((J616/$F$616)^(1/4)-1)*100</f>
        <v>6.6441343779288786</v>
      </c>
      <c r="K620" s="106">
        <f>((K616/$F$616)^(1/5)-1)*100</f>
        <v>6.2771475284606471</v>
      </c>
    </row>
    <row r="621" spans="1:248">
      <c r="C621" s="5">
        <v>2018</v>
      </c>
      <c r="H621" s="106">
        <f>((H616/$G$616)^(1/1)-1)*100</f>
        <v>7.0059344257746403</v>
      </c>
      <c r="I621" s="106">
        <f>((I616/$G$616)^(1/2)-1)*100</f>
        <v>7.1159230934308093</v>
      </c>
      <c r="J621" s="106">
        <f>((J616/$G$616)^(1/3)-1)*100</f>
        <v>6.5387831110374606</v>
      </c>
      <c r="K621" s="106">
        <f>((K616/$G$616)^(1/4)-1)*100</f>
        <v>6.1069148756905278</v>
      </c>
    </row>
    <row r="622" spans="1:248">
      <c r="C622" s="5">
        <v>2019</v>
      </c>
      <c r="I622" s="106">
        <f>((I616/$H$616)^(1/1)-1)*100</f>
        <v>7.2260248156299722</v>
      </c>
      <c r="J622" s="106">
        <f>((J616/$H$616)^(1/2)-1)*100</f>
        <v>6.3059727946254363</v>
      </c>
      <c r="K622" s="106">
        <f>((K616/$H$616)^(1/3)-1)*100</f>
        <v>5.8089233237771154</v>
      </c>
    </row>
    <row r="623" spans="1:248">
      <c r="C623" s="5">
        <v>2020</v>
      </c>
      <c r="J623" s="106">
        <f>((J616/$I$616)^(1/1)-1)*100</f>
        <v>5.3938152723940203</v>
      </c>
      <c r="K623" s="106">
        <f>((K616/$I$616)^(1/2)-1)*100</f>
        <v>5.1074112913797709</v>
      </c>
    </row>
    <row r="624" spans="1:248">
      <c r="A624" s="13"/>
      <c r="B624" s="13"/>
      <c r="C624" s="152">
        <v>2021</v>
      </c>
      <c r="D624" s="13"/>
      <c r="E624" s="13"/>
      <c r="F624" s="13"/>
      <c r="G624" s="13"/>
      <c r="H624" s="13"/>
      <c r="I624" s="13"/>
      <c r="J624" s="13"/>
      <c r="K624" s="153">
        <f>((K616/$J$616)^(1/1)-1)*100</f>
        <v>4.8217856030967177</v>
      </c>
    </row>
    <row r="625" spans="1:44">
      <c r="C625" s="5"/>
      <c r="K625" s="106"/>
    </row>
    <row r="626" spans="1:44">
      <c r="A626" s="7" t="s">
        <v>267</v>
      </c>
      <c r="C626" s="11"/>
      <c r="D626" s="11"/>
      <c r="E626" s="11"/>
      <c r="F626" s="11"/>
      <c r="G626" s="11"/>
    </row>
    <row r="627" spans="1:44">
      <c r="C627" s="52"/>
      <c r="D627" s="52"/>
      <c r="E627" s="52"/>
      <c r="F627" s="52"/>
      <c r="G627" s="52"/>
      <c r="H627" s="52"/>
      <c r="I627" s="52"/>
      <c r="K627" s="6" t="s">
        <v>270</v>
      </c>
    </row>
    <row r="628" spans="1:44">
      <c r="A628" s="131"/>
      <c r="B628" s="131"/>
      <c r="C628" s="120">
        <v>2013</v>
      </c>
      <c r="D628" s="120">
        <v>2014</v>
      </c>
      <c r="E628" s="120">
        <v>2015</v>
      </c>
      <c r="F628" s="120">
        <v>2016</v>
      </c>
      <c r="G628" s="120">
        <v>2017</v>
      </c>
      <c r="H628" s="120">
        <v>2018</v>
      </c>
      <c r="I628" s="120">
        <v>2019</v>
      </c>
      <c r="J628" s="120">
        <v>2020</v>
      </c>
      <c r="K628" s="120">
        <v>2021</v>
      </c>
    </row>
    <row r="629" spans="1:44">
      <c r="C629" s="78">
        <v>22408191.604187299</v>
      </c>
      <c r="D629" s="52">
        <v>23952076.7626453</v>
      </c>
      <c r="E629" s="52">
        <v>25234560.161028098</v>
      </c>
      <c r="F629" s="52">
        <v>26436338.289498899</v>
      </c>
      <c r="G629" s="52">
        <v>28008976.202687901</v>
      </c>
      <c r="H629" s="116">
        <v>29504197.870204799</v>
      </c>
      <c r="I629" s="116">
        <v>30802027.031979099</v>
      </c>
      <c r="J629" s="117">
        <v>32323875.819704998</v>
      </c>
      <c r="K629" s="11">
        <v>33577189.366897099</v>
      </c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  <c r="AL629" s="12"/>
      <c r="AM629" s="12"/>
      <c r="AN629" s="12"/>
      <c r="AO629" s="12"/>
      <c r="AP629" s="12"/>
      <c r="AQ629" s="12"/>
      <c r="AR629" s="12"/>
    </row>
    <row r="630" spans="1:44">
      <c r="C630" s="5">
        <v>2014</v>
      </c>
      <c r="D630" s="106">
        <f>((D629/$C$629)^(1/1)-1)*100</f>
        <v>6.8898248717647714</v>
      </c>
      <c r="E630" s="106">
        <f>((E629/$C$629)^(1/2)-1)*100</f>
        <v>6.1193216158551333</v>
      </c>
      <c r="F630" s="106">
        <f>((F629/$C$629)^(1/3)-1)*100</f>
        <v>5.6650826571409185</v>
      </c>
      <c r="G630" s="106">
        <f>((G629/$C$629)^(1/4)-1)*100</f>
        <v>5.7359340993401009</v>
      </c>
      <c r="H630" s="106">
        <f>((H629/$C$629)^(1/5)-1)*100</f>
        <v>5.6563006237414282</v>
      </c>
      <c r="I630" s="106">
        <f>((I629/$C$629)^(1/6)-1)*100</f>
        <v>5.4456693680557722</v>
      </c>
      <c r="J630" s="106">
        <f>((J629/$C$629)^(1/7)-1)*100</f>
        <v>5.3733884622278349</v>
      </c>
      <c r="K630" s="106">
        <f>((K629/$C$629)^(1/8)-1)*100</f>
        <v>5.1852131460672801</v>
      </c>
    </row>
    <row r="631" spans="1:44">
      <c r="C631" s="5">
        <v>2015</v>
      </c>
      <c r="E631" s="106">
        <f>((E629/$D$629)^(1/1)-1)*100</f>
        <v>5.3543724458286146</v>
      </c>
      <c r="F631" s="106">
        <f>((F629/$D$629)^(1/2)-1)*100</f>
        <v>5.0579840477865678</v>
      </c>
      <c r="G631" s="106">
        <f>((G629/$D$629)^(1/3)-1)*100</f>
        <v>5.354078604346646</v>
      </c>
      <c r="H631" s="106">
        <f>((H629/$D$629)^(1/4)-1)*100</f>
        <v>5.3501502379795118</v>
      </c>
      <c r="I631" s="106">
        <f>((I629/$D$629)^(1/5)-1)*100</f>
        <v>5.1591881394821737</v>
      </c>
      <c r="J631" s="106">
        <f>((J629/$D$629)^(1/6)-1)*100</f>
        <v>5.1227489521943781</v>
      </c>
      <c r="K631" s="106">
        <f>((K629/$D$629)^(1/7)-1)*100</f>
        <v>4.9439264801878657</v>
      </c>
    </row>
    <row r="632" spans="1:44">
      <c r="C632" s="5">
        <v>2016</v>
      </c>
      <c r="F632" s="106">
        <f>((F629/$E$629)^(1/1)-1)*100</f>
        <v>4.7624294649954324</v>
      </c>
      <c r="G632" s="106">
        <f>((G629/$E$629)^(1/2)-1)*100</f>
        <v>5.3539316839129825</v>
      </c>
      <c r="H632" s="106">
        <f>((H629/$E$629)^(1/3)-1)*100</f>
        <v>5.3487428729657616</v>
      </c>
      <c r="I632" s="106">
        <f>((I629/$E$629)^(1/4)-1)*100</f>
        <v>5.1104485902314201</v>
      </c>
      <c r="J632" s="106">
        <f>((J629/$E$629)^(1/5)-1)*100</f>
        <v>5.076485396741437</v>
      </c>
      <c r="K632" s="106">
        <f>((K629/$E$629)^(1/6)-1)*100</f>
        <v>4.8756744500420446</v>
      </c>
    </row>
    <row r="633" spans="1:44">
      <c r="C633" s="5">
        <v>2017</v>
      </c>
      <c r="G633" s="106">
        <f>((G629/$F$629)^(1/1)-1)*100</f>
        <v>5.9487736008193348</v>
      </c>
      <c r="H633" s="106">
        <f>((H629/$F$629)^(1/2)-1)*100</f>
        <v>5.6431289421709385</v>
      </c>
      <c r="I633" s="106">
        <f>((I629/$F$629)^(1/3)-1)*100</f>
        <v>5.2267116901358213</v>
      </c>
      <c r="J633" s="106">
        <f>((J629/$F$629)^(1/4)-1)*100</f>
        <v>5.1551463749238913</v>
      </c>
      <c r="K633" s="106">
        <f>((K629/$F$629)^(1/5)-1)*100</f>
        <v>4.8983381325431896</v>
      </c>
    </row>
    <row r="634" spans="1:44" s="12" customFormat="1">
      <c r="A634" s="3"/>
      <c r="C634" s="5">
        <v>2018</v>
      </c>
      <c r="D634" s="3"/>
      <c r="E634" s="3"/>
      <c r="F634" s="3"/>
      <c r="G634" s="3"/>
      <c r="H634" s="106">
        <f>((H629/$G$629)^(1/1)-1)*100</f>
        <v>5.3383660177247272</v>
      </c>
      <c r="I634" s="106">
        <f>((I629/$G$629)^(1/2)-1)*100</f>
        <v>4.8675282094544636</v>
      </c>
      <c r="J634" s="106">
        <f>((J629/$G$629)^(1/3)-1)*100</f>
        <v>4.8919272386874102</v>
      </c>
      <c r="K634" s="106">
        <f>((K629/$G$629)^(1/4)-1)*100</f>
        <v>4.6373605986108846</v>
      </c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</row>
    <row r="635" spans="1:44">
      <c r="C635" s="5">
        <v>2019</v>
      </c>
      <c r="I635" s="106">
        <f>((I629/$H$629)^(1/1)-1)*100</f>
        <v>4.3987949358383682</v>
      </c>
      <c r="J635" s="106">
        <f>((J629/$H$629)^(1/2)-1)*100</f>
        <v>4.6694178774712602</v>
      </c>
      <c r="K635" s="106">
        <f>((K629/$H$629)^(1/3)-1)*100</f>
        <v>4.4047303403911942</v>
      </c>
    </row>
    <row r="636" spans="1:44">
      <c r="C636" s="5">
        <v>2020</v>
      </c>
      <c r="J636" s="106">
        <f>((J629/$I$629)^(1/1)-1)*100</f>
        <v>4.9407423288925001</v>
      </c>
      <c r="K636" s="106">
        <f>((K629/$I$629)^(1/2)-1)*100</f>
        <v>4.4076981692089179</v>
      </c>
    </row>
    <row r="637" spans="1:44">
      <c r="A637" s="13"/>
      <c r="B637" s="13"/>
      <c r="C637" s="152">
        <v>2021</v>
      </c>
      <c r="D637" s="13"/>
      <c r="E637" s="13"/>
      <c r="F637" s="13"/>
      <c r="G637" s="13"/>
      <c r="H637" s="13"/>
      <c r="I637" s="13"/>
      <c r="J637" s="153"/>
      <c r="K637" s="153">
        <f>((K629/$J$629)^(1/1)-1)*100</f>
        <v>3.8773615954435403</v>
      </c>
    </row>
    <row r="638" spans="1:44">
      <c r="C638" s="5"/>
      <c r="J638" s="106"/>
      <c r="K638" s="106"/>
    </row>
    <row r="639" spans="1:44">
      <c r="A639" s="7" t="s">
        <v>268</v>
      </c>
      <c r="D639" s="41"/>
      <c r="E639" s="41"/>
      <c r="F639" s="41"/>
      <c r="G639" s="41"/>
    </row>
    <row r="640" spans="1:44">
      <c r="D640" s="39"/>
      <c r="E640" s="39"/>
      <c r="F640" s="39"/>
      <c r="G640" s="39"/>
      <c r="H640" s="39"/>
      <c r="I640" s="39"/>
      <c r="J640" s="39"/>
      <c r="K640" s="6" t="s">
        <v>270</v>
      </c>
    </row>
    <row r="641" spans="1:11">
      <c r="A641" s="131"/>
      <c r="B641" s="131"/>
      <c r="C641" s="120">
        <v>2013</v>
      </c>
      <c r="D641" s="120">
        <v>2014</v>
      </c>
      <c r="E641" s="120">
        <v>2015</v>
      </c>
      <c r="F641" s="120">
        <v>2016</v>
      </c>
      <c r="G641" s="120">
        <v>2017</v>
      </c>
      <c r="H641" s="120">
        <v>2018</v>
      </c>
      <c r="I641" s="120">
        <v>2019</v>
      </c>
      <c r="J641" s="120">
        <v>2020</v>
      </c>
      <c r="K641" s="120">
        <v>2021</v>
      </c>
    </row>
    <row r="642" spans="1:11">
      <c r="C642" s="78">
        <v>19872085.998665001</v>
      </c>
      <c r="D642" s="52">
        <v>21057206.0001578</v>
      </c>
      <c r="E642" s="52">
        <v>23103647.120260701</v>
      </c>
      <c r="F642" s="52">
        <v>25817954.892349899</v>
      </c>
      <c r="G642" s="52">
        <v>28565773.988698099</v>
      </c>
      <c r="H642" s="52">
        <v>31344128.0623486</v>
      </c>
      <c r="I642" s="52">
        <v>34976981.719020396</v>
      </c>
      <c r="J642" s="52">
        <v>37536061.715861298</v>
      </c>
      <c r="K642" s="11">
        <v>39584470.333231501</v>
      </c>
    </row>
    <row r="643" spans="1:11">
      <c r="C643" s="5">
        <v>2014</v>
      </c>
      <c r="D643" s="106">
        <f>((D642/$C$642)^(1/1)-1)*100</f>
        <v>5.9637423145834534</v>
      </c>
      <c r="E643" s="106">
        <f>((E642/$C$642)^(1/2)-1)*100</f>
        <v>7.8247704729475842</v>
      </c>
      <c r="F643" s="106">
        <f>((F642/$C$642)^(1/3)-1)*100</f>
        <v>9.1170944731787671</v>
      </c>
      <c r="G643" s="106">
        <f>((G642/$C$642)^(1/4)-1)*100</f>
        <v>9.4966001069284101</v>
      </c>
      <c r="H643" s="106">
        <f>((H642/$C$642)^(1/5)-1)*100</f>
        <v>9.5424744640323578</v>
      </c>
      <c r="I643" s="106">
        <f>((I642/$C$642)^(1/6)-1)*100</f>
        <v>9.8811371751798873</v>
      </c>
      <c r="J643" s="106">
        <f>((J642/$C$642)^(1/7)-1)*100</f>
        <v>9.5110372238517815</v>
      </c>
      <c r="K643" s="106">
        <f>((K642/$C$642)^(1/8)-1)*100</f>
        <v>8.9959026953684749</v>
      </c>
    </row>
    <row r="644" spans="1:11">
      <c r="C644" s="5">
        <v>2015</v>
      </c>
      <c r="E644" s="106">
        <f>((E642/$D$642)^(1/1)-1)*100</f>
        <v>9.7184836396982952</v>
      </c>
      <c r="F644" s="106">
        <f>((F642/$D$642)^(1/2)-1)*100</f>
        <v>10.728787909186188</v>
      </c>
      <c r="G644" s="106">
        <f>((G642/$D$642)^(1/3)-1)*100</f>
        <v>10.700202838922813</v>
      </c>
      <c r="H644" s="106">
        <f>((H642/$D$642)^(1/4)-1)*100</f>
        <v>10.455885541412325</v>
      </c>
      <c r="I644" s="106">
        <f>((I642/$D$642)^(1/5)-1)*100</f>
        <v>10.681826367059477</v>
      </c>
      <c r="J644" s="106">
        <f>((J642/$D$642)^(1/6)-1)*100</f>
        <v>10.113692536111806</v>
      </c>
      <c r="K644" s="106">
        <f>((K642/$D$642)^(1/7)-1)*100</f>
        <v>9.4360942107080348</v>
      </c>
    </row>
    <row r="645" spans="1:11">
      <c r="C645" s="5">
        <v>2016</v>
      </c>
      <c r="F645" s="106">
        <f>((F642/$E$642)^(1/1)-1)*100</f>
        <v>11.748395212065411</v>
      </c>
      <c r="G645" s="106">
        <f>((G642/$E$642)^(1/2)-1)*100</f>
        <v>11.19435156121822</v>
      </c>
      <c r="H645" s="106">
        <f>((H642/$E$642)^(1/3)-1)*100</f>
        <v>10.702785861820319</v>
      </c>
      <c r="I645" s="106">
        <f>((I642/$E$642)^(1/4)-1)*100</f>
        <v>10.923980764637609</v>
      </c>
      <c r="J645" s="106">
        <f>((J642/$E$642)^(1/5)-1)*100</f>
        <v>10.192904977929128</v>
      </c>
      <c r="K645" s="106">
        <f>((K642/$E$642)^(1/6)-1)*100</f>
        <v>9.3891000179160642</v>
      </c>
    </row>
    <row r="646" spans="1:11">
      <c r="C646" s="5">
        <v>2017</v>
      </c>
      <c r="G646" s="106">
        <f>((G642/$F$642)^(1/1)-1)*100</f>
        <v>10.64305483453456</v>
      </c>
      <c r="H646" s="106">
        <f>((H642/$F$642)^(1/2)-1)*100</f>
        <v>10.183655769299826</v>
      </c>
      <c r="I646" s="106">
        <f>((I642/$F$642)^(1/3)-1)*100</f>
        <v>10.650529737835711</v>
      </c>
      <c r="J646" s="106">
        <f>((J642/$F$642)^(1/4)-1)*100</f>
        <v>9.8074273525387223</v>
      </c>
      <c r="K646" s="106">
        <f>((K642/$F$642)^(1/5)-1)*100</f>
        <v>8.9232522475123588</v>
      </c>
    </row>
    <row r="647" spans="1:11">
      <c r="C647" s="5">
        <v>2018</v>
      </c>
      <c r="H647" s="106">
        <f>((H642/$G$642)^(1/1)-1)*100</f>
        <v>9.7261641667743426</v>
      </c>
      <c r="I647" s="106">
        <f>((I642/$G$642)^(1/2)-1)*100</f>
        <v>10.654267378857263</v>
      </c>
      <c r="J647" s="106">
        <f>((J642/$G$642)^(1/3)-1)*100</f>
        <v>9.5302896741769736</v>
      </c>
      <c r="K647" s="106">
        <f>((K642/$G$642)^(1/4)-1)*100</f>
        <v>8.4974948334173526</v>
      </c>
    </row>
    <row r="648" spans="1:11">
      <c r="C648" s="5">
        <v>2019</v>
      </c>
      <c r="I648" s="106">
        <f>((I642/$H$642)^(1/1)-1)*100</f>
        <v>11.590220820453045</v>
      </c>
      <c r="J648" s="106">
        <f>((J642/$H$642)^(1/2)-1)*100</f>
        <v>9.4324835893007766</v>
      </c>
      <c r="K648" s="106">
        <f>((K642/$H$642)^(1/3)-1)*100</f>
        <v>8.0910033977430693</v>
      </c>
    </row>
    <row r="649" spans="1:11">
      <c r="C649" s="5">
        <v>2020</v>
      </c>
      <c r="I649" s="106"/>
      <c r="J649" s="106">
        <f>((J642/$I$642)^(1/1)-1)*100</f>
        <v>7.3164689206138167</v>
      </c>
      <c r="K649" s="106">
        <f>((K642/$I$642)^(1/2)-1)*100</f>
        <v>6.3827601408587897</v>
      </c>
    </row>
    <row r="650" spans="1:11">
      <c r="A650" s="13"/>
      <c r="B650" s="13"/>
      <c r="C650" s="152">
        <v>2021</v>
      </c>
      <c r="D650" s="13"/>
      <c r="E650" s="13"/>
      <c r="F650" s="13"/>
      <c r="G650" s="13"/>
      <c r="H650" s="13"/>
      <c r="I650" s="13"/>
      <c r="J650" s="13"/>
      <c r="K650" s="153">
        <f>((K642/$J$642)^(1/1)-1)*100</f>
        <v>5.4571751103676069</v>
      </c>
    </row>
    <row r="651" spans="1:11">
      <c r="C651" s="5"/>
    </row>
    <row r="652" spans="1:11">
      <c r="A652" s="7" t="s">
        <v>269</v>
      </c>
      <c r="D652" s="41"/>
      <c r="E652" s="41"/>
      <c r="F652" s="41"/>
      <c r="G652" s="41"/>
    </row>
    <row r="653" spans="1:11">
      <c r="D653" s="39"/>
      <c r="E653" s="39"/>
      <c r="F653" s="39"/>
      <c r="G653" s="39"/>
      <c r="H653" s="39"/>
      <c r="I653" s="39"/>
      <c r="J653" s="39"/>
      <c r="K653" s="6" t="s">
        <v>270</v>
      </c>
    </row>
    <row r="654" spans="1:11">
      <c r="A654" s="131"/>
      <c r="B654" s="131"/>
      <c r="C654" s="120">
        <v>2013</v>
      </c>
      <c r="D654" s="120">
        <v>2014</v>
      </c>
      <c r="E654" s="120">
        <v>2015</v>
      </c>
      <c r="F654" s="120">
        <v>2016</v>
      </c>
      <c r="G654" s="120">
        <v>2017</v>
      </c>
      <c r="H654" s="120">
        <v>2018</v>
      </c>
      <c r="I654" s="120">
        <v>2019</v>
      </c>
      <c r="J654" s="120">
        <v>2020</v>
      </c>
      <c r="K654" s="120">
        <v>2021</v>
      </c>
    </row>
    <row r="655" spans="1:11">
      <c r="C655" s="78">
        <v>32808710.449356701</v>
      </c>
      <c r="D655" s="52">
        <v>35863738.726429597</v>
      </c>
      <c r="E655" s="52">
        <v>38146528.8564239</v>
      </c>
      <c r="F655" s="52">
        <v>40549564.023061499</v>
      </c>
      <c r="G655" s="52">
        <v>42689010.576067403</v>
      </c>
      <c r="H655" s="52">
        <v>45369788.822825603</v>
      </c>
      <c r="I655" s="52">
        <v>48114453.335297197</v>
      </c>
      <c r="J655" s="52">
        <v>50176727.502999499</v>
      </c>
      <c r="K655" s="11">
        <v>52662915.9717042</v>
      </c>
    </row>
    <row r="656" spans="1:11">
      <c r="C656" s="5">
        <v>2014</v>
      </c>
      <c r="D656" s="106">
        <f>((D655/$C$655)^(1/1)-1)*100</f>
        <v>9.3116377792068938</v>
      </c>
      <c r="E656" s="106">
        <f>((E655/$C$655)^(1/2)-1)*100</f>
        <v>7.8283432284292909</v>
      </c>
      <c r="F656" s="106">
        <f>((F655/$C$655)^(1/3)-1)*100</f>
        <v>7.316296364548136</v>
      </c>
      <c r="G656" s="106">
        <f>((G655/$C$655)^(1/4)-1)*100</f>
        <v>6.8025770826710019</v>
      </c>
      <c r="H656" s="106">
        <f>((H655/$C$655)^(1/5)-1)*100</f>
        <v>6.6978134170991632</v>
      </c>
      <c r="I656" s="106">
        <f>((I655/$C$655)^(1/6)-1)*100</f>
        <v>6.5894936671462068</v>
      </c>
      <c r="J656" s="106">
        <f>((J655/$C$655)^(1/7)-1)*100</f>
        <v>6.2573607740428638</v>
      </c>
      <c r="K656" s="106">
        <f>((K655/$C$655)^(1/8)-1)*100</f>
        <v>6.0936687566323977</v>
      </c>
    </row>
    <row r="657" spans="1:44">
      <c r="C657" s="5">
        <v>2015</v>
      </c>
      <c r="E657" s="106">
        <f>((E655/$D$655)^(1/1)-1)*100</f>
        <v>6.3651761111900296</v>
      </c>
      <c r="F657" s="106">
        <f>((F655/$D$655)^(1/2)-1)*100</f>
        <v>6.3323258803535953</v>
      </c>
      <c r="G657" s="106">
        <f>((G655/$D$655)^(1/3)-1)*100</f>
        <v>5.9790874672833283</v>
      </c>
      <c r="H657" s="106">
        <f>((H655/$D$655)^(1/4)-1)*100</f>
        <v>6.0541820929819412</v>
      </c>
      <c r="I657" s="106">
        <f>((I655/$D$655)^(1/5)-1)*100</f>
        <v>6.0532540944352675</v>
      </c>
      <c r="J657" s="106">
        <f>((J655/$D$655)^(1/6)-1)*100</f>
        <v>5.7566767424908294</v>
      </c>
      <c r="K657" s="106">
        <f>((K655/$D$655)^(1/7)-1)*100</f>
        <v>5.6417580800971479</v>
      </c>
    </row>
    <row r="658" spans="1:44">
      <c r="C658" s="5">
        <v>2016</v>
      </c>
      <c r="F658" s="106">
        <f>((F655/$E$655)^(1/1)-1)*100</f>
        <v>6.299485795109061</v>
      </c>
      <c r="G658" s="106">
        <f>((G655/$E$655)^(1/2)-1)*100</f>
        <v>5.786569003801989</v>
      </c>
      <c r="H658" s="106">
        <f>((H655/$E$655)^(1/3)-1)*100</f>
        <v>5.9507196171610266</v>
      </c>
      <c r="I658" s="106">
        <f>((I655/$E$655)^(1/4)-1)*100</f>
        <v>5.9754166216215099</v>
      </c>
      <c r="J658" s="106">
        <f>((J655/$E$655)^(1/5)-1)*100</f>
        <v>5.6353952438158217</v>
      </c>
      <c r="K658" s="106">
        <f>((K655/$E$655)^(1/6)-1)*100</f>
        <v>5.5216676636475226</v>
      </c>
    </row>
    <row r="659" spans="1:44">
      <c r="C659" s="5">
        <v>2017</v>
      </c>
      <c r="G659" s="106">
        <f>((G655/$F$655)^(1/1)-1)*100</f>
        <v>5.2761271410690203</v>
      </c>
      <c r="H659" s="106">
        <f>((H655/$F$655)^(1/2)-1)*100</f>
        <v>5.776765873316636</v>
      </c>
      <c r="I659" s="106">
        <f>((I655/$F$655)^(1/3)-1)*100</f>
        <v>5.8676132618736832</v>
      </c>
      <c r="J659" s="106">
        <f>((J655/$F$655)^(1/4)-1)*100</f>
        <v>5.4700218726351668</v>
      </c>
      <c r="K659" s="106">
        <f>((K655/$F$655)^(1/5)-1)*100</f>
        <v>5.3667883516318904</v>
      </c>
    </row>
    <row r="660" spans="1:44">
      <c r="C660" s="5">
        <v>2018</v>
      </c>
      <c r="H660" s="106">
        <f>((H655/$G$655)^(1/1)-1)*100</f>
        <v>6.2797853840658391</v>
      </c>
      <c r="I660" s="106">
        <f>((I655/$G$655)^(1/2)-1)*100</f>
        <v>6.1646013656291077</v>
      </c>
      <c r="J660" s="106">
        <f>((J655/$G$655)^(1/3)-1)*100</f>
        <v>5.5347327751661179</v>
      </c>
      <c r="K660" s="106">
        <f>((K655/$G$655)^(1/4)-1)*100</f>
        <v>5.38946585089779</v>
      </c>
    </row>
    <row r="661" spans="1:44">
      <c r="C661" s="5">
        <v>2019</v>
      </c>
      <c r="I661" s="106">
        <f>((I655/$H$655)^(1/1)-1)*100</f>
        <v>6.0495421814499295</v>
      </c>
      <c r="J661" s="106">
        <f>((J655/$H$655)^(1/2)-1)*100</f>
        <v>5.1641674045573405</v>
      </c>
      <c r="K661" s="106">
        <f>((K655/$H$655)^(1/3)-1)*100</f>
        <v>5.0943531743010917</v>
      </c>
    </row>
    <row r="662" spans="1:44">
      <c r="C662" s="5">
        <v>2020</v>
      </c>
      <c r="J662" s="106">
        <f>((J655/$I$655)^(1/1)-1)*100</f>
        <v>4.2861843474160333</v>
      </c>
      <c r="K662" s="106">
        <f>((K655/$I$655)^(1/2)-1)*100</f>
        <v>4.6199898032437403</v>
      </c>
    </row>
    <row r="663" spans="1:44">
      <c r="A663" s="13"/>
      <c r="B663" s="13"/>
      <c r="C663" s="152">
        <v>2021</v>
      </c>
      <c r="D663" s="13"/>
      <c r="E663" s="13"/>
      <c r="F663" s="13"/>
      <c r="G663" s="13"/>
      <c r="H663" s="13"/>
      <c r="I663" s="13"/>
      <c r="J663" s="13"/>
      <c r="K663" s="153">
        <f>((K655/$J$655)^(1/1)-1)*100</f>
        <v>4.9548637235381277</v>
      </c>
    </row>
    <row r="672" spans="1:44" s="12" customForma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</row>
  </sheetData>
  <mergeCells count="24">
    <mergeCell ref="A495:H495"/>
    <mergeCell ref="A421:H421"/>
    <mergeCell ref="A431:H431"/>
    <mergeCell ref="A450:H450"/>
    <mergeCell ref="A469:H469"/>
    <mergeCell ref="A483:H483"/>
    <mergeCell ref="A349:H349"/>
    <mergeCell ref="A369:H369"/>
    <mergeCell ref="A391:H391"/>
    <mergeCell ref="A401:H401"/>
    <mergeCell ref="A411:H411"/>
    <mergeCell ref="A245:H245"/>
    <mergeCell ref="A284:H284"/>
    <mergeCell ref="A303:I303"/>
    <mergeCell ref="A320:H320"/>
    <mergeCell ref="A332:H332"/>
    <mergeCell ref="A75:H75"/>
    <mergeCell ref="A109:H109"/>
    <mergeCell ref="A143:H143"/>
    <mergeCell ref="A177:H177"/>
    <mergeCell ref="A211:H211"/>
    <mergeCell ref="A2:H2"/>
    <mergeCell ref="A28:H28"/>
    <mergeCell ref="A41:H41"/>
  </mergeCells>
  <pageMargins left="0.75" right="0.75" top="1" bottom="1" header="0.5" footer="0.5"/>
  <pageSetup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NATPUB_2021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DESD</cp:lastModifiedBy>
  <dcterms:created xsi:type="dcterms:W3CDTF">2019-07-18T04:13:00Z</dcterms:created>
  <dcterms:modified xsi:type="dcterms:W3CDTF">2023-04-06T05:30:23Z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1033-11.2.0.11341</vt:lpwstr>
  </property>
</Properties>
</file>