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90" windowWidth="19875" windowHeight="7395"/>
  </bookViews>
  <sheets>
    <sheet name="Sheet1" sheetId="1" r:id="rId1"/>
  </sheets>
  <definedNames>
    <definedName name="_xlnm.Print_Area" localSheetId="0">Sheet1!$A$1:$K$503</definedName>
  </definedNames>
  <calcPr calcId="145621"/>
</workbook>
</file>

<file path=xl/calcChain.xml><?xml version="1.0" encoding="utf-8"?>
<calcChain xmlns="http://schemas.openxmlformats.org/spreadsheetml/2006/main">
  <c r="M667" i="1" l="1"/>
  <c r="M666" i="1"/>
  <c r="M665" i="1"/>
  <c r="M664" i="1"/>
  <c r="M663" i="1"/>
  <c r="M662" i="1"/>
  <c r="M661" i="1"/>
  <c r="M660" i="1"/>
  <c r="M659" i="1"/>
  <c r="M658" i="1"/>
  <c r="M657" i="1"/>
  <c r="M650" i="1"/>
  <c r="M649" i="1"/>
  <c r="M648" i="1"/>
  <c r="M647" i="1"/>
  <c r="M646" i="1"/>
  <c r="M645" i="1"/>
  <c r="M644" i="1"/>
  <c r="M643" i="1"/>
  <c r="M642" i="1"/>
  <c r="M641" i="1"/>
  <c r="M640" i="1"/>
  <c r="M633" i="1"/>
  <c r="M632" i="1"/>
  <c r="M631" i="1"/>
  <c r="M630" i="1"/>
  <c r="M629" i="1"/>
  <c r="M628" i="1"/>
  <c r="M627" i="1"/>
  <c r="M626" i="1"/>
  <c r="M625" i="1"/>
  <c r="M624" i="1"/>
  <c r="M623" i="1"/>
  <c r="M616" i="1"/>
  <c r="M615" i="1"/>
  <c r="M614" i="1"/>
  <c r="M613" i="1"/>
  <c r="M612" i="1"/>
  <c r="M611" i="1"/>
  <c r="M610" i="1"/>
  <c r="M609" i="1"/>
  <c r="M608" i="1"/>
  <c r="M607" i="1"/>
  <c r="M606" i="1"/>
  <c r="M656" i="1"/>
  <c r="M639" i="1"/>
  <c r="M622" i="1"/>
  <c r="M605" i="1"/>
  <c r="M572" i="1"/>
  <c r="M571" i="1"/>
  <c r="M570" i="1"/>
  <c r="M569" i="1"/>
  <c r="M568" i="1"/>
  <c r="M567" i="1"/>
  <c r="M566" i="1"/>
  <c r="M565" i="1"/>
  <c r="M564" i="1"/>
  <c r="M563" i="1"/>
  <c r="M562" i="1"/>
  <c r="M561" i="1"/>
  <c r="M560" i="1"/>
  <c r="M559" i="1"/>
  <c r="M558" i="1"/>
  <c r="M557" i="1"/>
  <c r="M556" i="1"/>
  <c r="M555" i="1"/>
  <c r="M554" i="1"/>
  <c r="M553" i="1"/>
  <c r="M552" i="1"/>
  <c r="M551" i="1"/>
  <c r="M573" i="1" s="1"/>
  <c r="L573" i="1"/>
  <c r="L572" i="1"/>
  <c r="B551" i="1"/>
  <c r="K546" i="1"/>
  <c r="J546" i="1"/>
  <c r="I546" i="1"/>
  <c r="H546" i="1"/>
  <c r="H565" i="1" s="1"/>
  <c r="G546" i="1"/>
  <c r="F546" i="1"/>
  <c r="E546" i="1"/>
  <c r="E566" i="1" s="1"/>
  <c r="D546" i="1"/>
  <c r="D570" i="1" s="1"/>
  <c r="C546" i="1"/>
  <c r="B546" i="1"/>
  <c r="M546" i="1"/>
  <c r="L546" i="1"/>
  <c r="L663" i="1"/>
  <c r="I663" i="1"/>
  <c r="L662" i="1"/>
  <c r="I662" i="1"/>
  <c r="H662" i="1"/>
  <c r="I661" i="1"/>
  <c r="L660" i="1"/>
  <c r="H660" i="1"/>
  <c r="G660" i="1"/>
  <c r="K659" i="1"/>
  <c r="G659" i="1"/>
  <c r="K658" i="1"/>
  <c r="G658" i="1"/>
  <c r="D657" i="1"/>
  <c r="L656" i="1"/>
  <c r="L666" i="1" s="1"/>
  <c r="K656" i="1"/>
  <c r="K664" i="1" s="1"/>
  <c r="J656" i="1"/>
  <c r="I656" i="1"/>
  <c r="H656" i="1"/>
  <c r="H659" i="1" s="1"/>
  <c r="G656" i="1"/>
  <c r="F656" i="1"/>
  <c r="E656" i="1"/>
  <c r="D656" i="1"/>
  <c r="D658" i="1" s="1"/>
  <c r="C656" i="1"/>
  <c r="B656" i="1"/>
  <c r="K647" i="1"/>
  <c r="K645" i="1"/>
  <c r="J645" i="1"/>
  <c r="L644" i="1"/>
  <c r="G644" i="1"/>
  <c r="J643" i="1"/>
  <c r="I643" i="1"/>
  <c r="F643" i="1"/>
  <c r="I641" i="1"/>
  <c r="E641" i="1"/>
  <c r="J640" i="1"/>
  <c r="I640" i="1"/>
  <c r="F640" i="1"/>
  <c r="E640" i="1"/>
  <c r="L639" i="1"/>
  <c r="K639" i="1"/>
  <c r="J639" i="1"/>
  <c r="I639" i="1"/>
  <c r="I644" i="1" s="1"/>
  <c r="H639" i="1"/>
  <c r="G639" i="1"/>
  <c r="F639" i="1"/>
  <c r="E639" i="1"/>
  <c r="D639" i="1"/>
  <c r="C639" i="1"/>
  <c r="C640" i="1" s="1"/>
  <c r="B639" i="1"/>
  <c r="L631" i="1"/>
  <c r="K631" i="1"/>
  <c r="L629" i="1"/>
  <c r="I629" i="1"/>
  <c r="L628" i="1"/>
  <c r="H628" i="1"/>
  <c r="J627" i="1"/>
  <c r="I627" i="1"/>
  <c r="H626" i="1"/>
  <c r="G626" i="1"/>
  <c r="K625" i="1"/>
  <c r="J625" i="1"/>
  <c r="G625" i="1"/>
  <c r="F625" i="1"/>
  <c r="K624" i="1"/>
  <c r="J624" i="1"/>
  <c r="G624" i="1"/>
  <c r="F624" i="1"/>
  <c r="K623" i="1"/>
  <c r="H623" i="1"/>
  <c r="G623" i="1"/>
  <c r="C623" i="1"/>
  <c r="L622" i="1"/>
  <c r="L632" i="1" s="1"/>
  <c r="K622" i="1"/>
  <c r="K630" i="1" s="1"/>
  <c r="J622" i="1"/>
  <c r="I622" i="1"/>
  <c r="H622" i="1"/>
  <c r="H625" i="1" s="1"/>
  <c r="G622" i="1"/>
  <c r="G627" i="1" s="1"/>
  <c r="F622" i="1"/>
  <c r="E622" i="1"/>
  <c r="L626" i="1" s="1"/>
  <c r="D622" i="1"/>
  <c r="D624" i="1" s="1"/>
  <c r="C622" i="1"/>
  <c r="B622" i="1"/>
  <c r="L623" i="1" s="1"/>
  <c r="L613" i="1"/>
  <c r="K613" i="1"/>
  <c r="J612" i="1"/>
  <c r="K611" i="1"/>
  <c r="J611" i="1"/>
  <c r="H610" i="1"/>
  <c r="G610" i="1"/>
  <c r="J609" i="1"/>
  <c r="I609" i="1"/>
  <c r="F609" i="1"/>
  <c r="L608" i="1"/>
  <c r="H608" i="1"/>
  <c r="E608" i="1"/>
  <c r="L607" i="1"/>
  <c r="E607" i="1"/>
  <c r="D607" i="1"/>
  <c r="J606" i="1"/>
  <c r="I606" i="1"/>
  <c r="F606" i="1"/>
  <c r="E606" i="1"/>
  <c r="L605" i="1"/>
  <c r="K605" i="1"/>
  <c r="J605" i="1"/>
  <c r="J608" i="1" s="1"/>
  <c r="I605" i="1"/>
  <c r="I610" i="1" s="1"/>
  <c r="H605" i="1"/>
  <c r="G605" i="1"/>
  <c r="F605" i="1"/>
  <c r="F608" i="1" s="1"/>
  <c r="E605" i="1"/>
  <c r="D605" i="1"/>
  <c r="D606" i="1" s="1"/>
  <c r="C605" i="1"/>
  <c r="C606" i="1" s="1"/>
  <c r="B605" i="1"/>
  <c r="L570" i="1"/>
  <c r="I570" i="1"/>
  <c r="G569" i="1"/>
  <c r="K568" i="1"/>
  <c r="G568" i="1"/>
  <c r="C568" i="1"/>
  <c r="K565" i="1"/>
  <c r="C565" i="1"/>
  <c r="K564" i="1"/>
  <c r="G564" i="1"/>
  <c r="C564" i="1"/>
  <c r="L562" i="1"/>
  <c r="K561" i="1"/>
  <c r="G561" i="1"/>
  <c r="C561" i="1"/>
  <c r="K560" i="1"/>
  <c r="G560" i="1"/>
  <c r="C560" i="1"/>
  <c r="K559" i="1"/>
  <c r="G559" i="1"/>
  <c r="C559" i="1"/>
  <c r="L558" i="1"/>
  <c r="K557" i="1"/>
  <c r="G557" i="1"/>
  <c r="C557" i="1"/>
  <c r="L556" i="1"/>
  <c r="K556" i="1"/>
  <c r="G556" i="1"/>
  <c r="C556" i="1"/>
  <c r="K555" i="1"/>
  <c r="G555" i="1"/>
  <c r="C555" i="1"/>
  <c r="L554" i="1"/>
  <c r="K553" i="1"/>
  <c r="H553" i="1"/>
  <c r="G553" i="1"/>
  <c r="C553" i="1"/>
  <c r="L552" i="1"/>
  <c r="K552" i="1"/>
  <c r="G552" i="1"/>
  <c r="D552" i="1"/>
  <c r="C552" i="1"/>
  <c r="K551" i="1"/>
  <c r="I551" i="1"/>
  <c r="G551" i="1"/>
  <c r="C551" i="1"/>
  <c r="L561" i="1"/>
  <c r="J568" i="1"/>
  <c r="I563" i="1"/>
  <c r="B560" i="1"/>
  <c r="H558" i="1" l="1"/>
  <c r="D569" i="1"/>
  <c r="H552" i="1"/>
  <c r="D553" i="1"/>
  <c r="D554" i="1"/>
  <c r="H556" i="1"/>
  <c r="D561" i="1"/>
  <c r="D562" i="1"/>
  <c r="H566" i="1"/>
  <c r="H554" i="1"/>
  <c r="H557" i="1"/>
  <c r="L553" i="1"/>
  <c r="L557" i="1"/>
  <c r="F570" i="1"/>
  <c r="F566" i="1"/>
  <c r="F569" i="1"/>
  <c r="F565" i="1"/>
  <c r="F568" i="1"/>
  <c r="F561" i="1"/>
  <c r="F557" i="1"/>
  <c r="F553" i="1"/>
  <c r="F567" i="1"/>
  <c r="F562" i="1"/>
  <c r="B554" i="1"/>
  <c r="B555" i="1"/>
  <c r="B556" i="1"/>
  <c r="F559" i="1"/>
  <c r="B567" i="1"/>
  <c r="E551" i="1"/>
  <c r="J551" i="1"/>
  <c r="J552" i="1"/>
  <c r="I553" i="1"/>
  <c r="I554" i="1"/>
  <c r="I555" i="1"/>
  <c r="B558" i="1"/>
  <c r="B559" i="1"/>
  <c r="J560" i="1"/>
  <c r="F563" i="1"/>
  <c r="E567" i="1"/>
  <c r="D640" i="1"/>
  <c r="E642" i="1"/>
  <c r="H645" i="1"/>
  <c r="H643" i="1"/>
  <c r="H640" i="1"/>
  <c r="H644" i="1"/>
  <c r="J646" i="1"/>
  <c r="H642" i="1"/>
  <c r="H641" i="1"/>
  <c r="L646" i="1"/>
  <c r="L645" i="1"/>
  <c r="L648" i="1"/>
  <c r="L643" i="1"/>
  <c r="L640" i="1"/>
  <c r="L647" i="1"/>
  <c r="L649" i="1"/>
  <c r="L641" i="1"/>
  <c r="H657" i="1"/>
  <c r="K657" i="1"/>
  <c r="C657" i="1"/>
  <c r="F660" i="1"/>
  <c r="F657" i="1"/>
  <c r="J663" i="1"/>
  <c r="J662" i="1"/>
  <c r="J660" i="1"/>
  <c r="J657" i="1"/>
  <c r="L665" i="1"/>
  <c r="J661" i="1"/>
  <c r="J659" i="1"/>
  <c r="J658" i="1"/>
  <c r="G657" i="1"/>
  <c r="D568" i="1"/>
  <c r="D564" i="1"/>
  <c r="D571" i="1"/>
  <c r="D567" i="1"/>
  <c r="D563" i="1"/>
  <c r="D565" i="1"/>
  <c r="D566" i="1"/>
  <c r="D559" i="1"/>
  <c r="D555" i="1"/>
  <c r="D551" i="1"/>
  <c r="D560" i="1"/>
  <c r="H568" i="1"/>
  <c r="H564" i="1"/>
  <c r="H571" i="1"/>
  <c r="H567" i="1"/>
  <c r="H563" i="1"/>
  <c r="H570" i="1"/>
  <c r="H562" i="1"/>
  <c r="H559" i="1"/>
  <c r="H555" i="1"/>
  <c r="H551" i="1"/>
  <c r="H569" i="1"/>
  <c r="H560" i="1"/>
  <c r="L568" i="1"/>
  <c r="L564" i="1"/>
  <c r="L571" i="1"/>
  <c r="L567" i="1"/>
  <c r="L563" i="1"/>
  <c r="L560" i="1"/>
  <c r="L566" i="1"/>
  <c r="L559" i="1"/>
  <c r="L555" i="1"/>
  <c r="L551" i="1"/>
  <c r="L565" i="1"/>
  <c r="F551" i="1"/>
  <c r="F552" i="1"/>
  <c r="E553" i="1"/>
  <c r="E554" i="1"/>
  <c r="J554" i="1"/>
  <c r="E555" i="1"/>
  <c r="J555" i="1"/>
  <c r="D556" i="1"/>
  <c r="J556" i="1"/>
  <c r="D557" i="1"/>
  <c r="I557" i="1"/>
  <c r="D558" i="1"/>
  <c r="I558" i="1"/>
  <c r="I559" i="1"/>
  <c r="H561" i="1"/>
  <c r="E562" i="1"/>
  <c r="J567" i="1"/>
  <c r="L569" i="1"/>
  <c r="F571" i="1"/>
  <c r="D641" i="1"/>
  <c r="I642" i="1"/>
  <c r="G661" i="1"/>
  <c r="L657" i="1"/>
  <c r="F659" i="1"/>
  <c r="J664" i="1"/>
  <c r="B570" i="1"/>
  <c r="B566" i="1"/>
  <c r="B569" i="1"/>
  <c r="B565" i="1"/>
  <c r="B563" i="1"/>
  <c r="B564" i="1"/>
  <c r="B561" i="1"/>
  <c r="B557" i="1"/>
  <c r="B553" i="1"/>
  <c r="B571" i="1"/>
  <c r="B562" i="1"/>
  <c r="J570" i="1"/>
  <c r="J566" i="1"/>
  <c r="J562" i="1"/>
  <c r="J569" i="1"/>
  <c r="J565" i="1"/>
  <c r="J564" i="1"/>
  <c r="J561" i="1"/>
  <c r="J557" i="1"/>
  <c r="J553" i="1"/>
  <c r="J571" i="1"/>
  <c r="J563" i="1"/>
  <c r="F558" i="1"/>
  <c r="F564" i="1"/>
  <c r="E569" i="1"/>
  <c r="E565" i="1"/>
  <c r="E568" i="1"/>
  <c r="E564" i="1"/>
  <c r="E570" i="1"/>
  <c r="E571" i="1"/>
  <c r="E563" i="1"/>
  <c r="E560" i="1"/>
  <c r="E556" i="1"/>
  <c r="E552" i="1"/>
  <c r="E561" i="1"/>
  <c r="I569" i="1"/>
  <c r="I565" i="1"/>
  <c r="I568" i="1"/>
  <c r="I564" i="1"/>
  <c r="I561" i="1"/>
  <c r="I567" i="1"/>
  <c r="I560" i="1"/>
  <c r="I556" i="1"/>
  <c r="I552" i="1"/>
  <c r="I566" i="1"/>
  <c r="B552" i="1"/>
  <c r="F554" i="1"/>
  <c r="F555" i="1"/>
  <c r="F556" i="1"/>
  <c r="E557" i="1"/>
  <c r="E558" i="1"/>
  <c r="J558" i="1"/>
  <c r="E559" i="1"/>
  <c r="J559" i="1"/>
  <c r="F560" i="1"/>
  <c r="I562" i="1"/>
  <c r="B568" i="1"/>
  <c r="I571" i="1"/>
  <c r="L642" i="1"/>
  <c r="K646" i="1"/>
  <c r="F658" i="1"/>
  <c r="K665" i="1"/>
  <c r="G609" i="1"/>
  <c r="G606" i="1"/>
  <c r="G608" i="1"/>
  <c r="G607" i="1"/>
  <c r="K614" i="1"/>
  <c r="K609" i="1"/>
  <c r="K606" i="1"/>
  <c r="K608" i="1"/>
  <c r="K607" i="1"/>
  <c r="H607" i="1"/>
  <c r="L615" i="1"/>
  <c r="I626" i="1"/>
  <c r="I623" i="1"/>
  <c r="I625" i="1"/>
  <c r="I624" i="1"/>
  <c r="J642" i="1"/>
  <c r="C571" i="1"/>
  <c r="C567" i="1"/>
  <c r="C563" i="1"/>
  <c r="C570" i="1"/>
  <c r="C566" i="1"/>
  <c r="G571" i="1"/>
  <c r="G567" i="1"/>
  <c r="G563" i="1"/>
  <c r="G570" i="1"/>
  <c r="G566" i="1"/>
  <c r="G562" i="1"/>
  <c r="K571" i="1"/>
  <c r="K567" i="1"/>
  <c r="K563" i="1"/>
  <c r="K570" i="1"/>
  <c r="K566" i="1"/>
  <c r="K562" i="1"/>
  <c r="C554" i="1"/>
  <c r="G554" i="1"/>
  <c r="K554" i="1"/>
  <c r="C558" i="1"/>
  <c r="G558" i="1"/>
  <c r="K558" i="1"/>
  <c r="C562" i="1"/>
  <c r="G565" i="1"/>
  <c r="C569" i="1"/>
  <c r="K569" i="1"/>
  <c r="H611" i="1"/>
  <c r="H609" i="1"/>
  <c r="H606" i="1"/>
  <c r="L612" i="1"/>
  <c r="L611" i="1"/>
  <c r="L614" i="1"/>
  <c r="L609" i="1"/>
  <c r="L606" i="1"/>
  <c r="I607" i="1"/>
  <c r="I608" i="1"/>
  <c r="L610" i="1"/>
  <c r="K612" i="1"/>
  <c r="F626" i="1"/>
  <c r="F623" i="1"/>
  <c r="J629" i="1"/>
  <c r="J628" i="1"/>
  <c r="J626" i="1"/>
  <c r="J623" i="1"/>
  <c r="D623" i="1"/>
  <c r="I628" i="1"/>
  <c r="J630" i="1"/>
  <c r="G643" i="1"/>
  <c r="G640" i="1"/>
  <c r="G642" i="1"/>
  <c r="G641" i="1"/>
  <c r="K648" i="1"/>
  <c r="K643" i="1"/>
  <c r="K640" i="1"/>
  <c r="K642" i="1"/>
  <c r="K641" i="1"/>
  <c r="K644" i="1"/>
  <c r="E657" i="1"/>
  <c r="E659" i="1"/>
  <c r="E658" i="1"/>
  <c r="I660" i="1"/>
  <c r="I657" i="1"/>
  <c r="I659" i="1"/>
  <c r="I658" i="1"/>
  <c r="K660" i="1"/>
  <c r="K610" i="1"/>
  <c r="E623" i="1"/>
  <c r="E625" i="1"/>
  <c r="E624" i="1"/>
  <c r="K626" i="1"/>
  <c r="F642" i="1"/>
  <c r="J610" i="1"/>
  <c r="I611" i="1"/>
  <c r="I612" i="1"/>
  <c r="J613" i="1"/>
  <c r="H627" i="1"/>
  <c r="L627" i="1"/>
  <c r="K628" i="1"/>
  <c r="K629" i="1"/>
  <c r="L630" i="1"/>
  <c r="J644" i="1"/>
  <c r="I645" i="1"/>
  <c r="I646" i="1"/>
  <c r="J647" i="1"/>
  <c r="H661" i="1"/>
  <c r="L661" i="1"/>
  <c r="K662" i="1"/>
  <c r="K663" i="1"/>
  <c r="L664" i="1"/>
  <c r="F607" i="1"/>
  <c r="J607" i="1"/>
  <c r="H624" i="1"/>
  <c r="L624" i="1"/>
  <c r="L625" i="1"/>
  <c r="K627" i="1"/>
  <c r="F641" i="1"/>
  <c r="J641" i="1"/>
  <c r="H658" i="1"/>
  <c r="L658" i="1"/>
  <c r="L659" i="1"/>
  <c r="K661" i="1"/>
  <c r="M516" i="1"/>
  <c r="L516" i="1"/>
  <c r="K516" i="1"/>
  <c r="J516" i="1"/>
  <c r="I516" i="1"/>
  <c r="H516" i="1"/>
  <c r="G516" i="1"/>
  <c r="F516" i="1"/>
  <c r="E516" i="1"/>
  <c r="D516" i="1"/>
  <c r="C516" i="1"/>
  <c r="B516" i="1"/>
  <c r="C573" i="1" l="1"/>
  <c r="I573" i="1"/>
  <c r="G573" i="1"/>
  <c r="K573" i="1"/>
  <c r="J573" i="1"/>
  <c r="F573" i="1"/>
  <c r="E573" i="1"/>
  <c r="D573" i="1"/>
  <c r="B573" i="1"/>
  <c r="H573" i="1"/>
  <c r="M21" i="1"/>
  <c r="M494" i="1" l="1"/>
  <c r="M502" i="1" s="1"/>
  <c r="M483" i="1"/>
  <c r="M489" i="1" s="1"/>
  <c r="M470" i="1"/>
  <c r="M478" i="1" s="1"/>
  <c r="M464" i="1"/>
  <c r="M463" i="1"/>
  <c r="M462" i="1"/>
  <c r="M461" i="1"/>
  <c r="M460" i="1"/>
  <c r="M459" i="1"/>
  <c r="M458" i="1"/>
  <c r="M457" i="1"/>
  <c r="M456" i="1"/>
  <c r="M455" i="1"/>
  <c r="M454" i="1"/>
  <c r="M453" i="1"/>
  <c r="M452" i="1"/>
  <c r="M451" i="1"/>
  <c r="L464" i="1"/>
  <c r="L463" i="1"/>
  <c r="L462" i="1"/>
  <c r="L461" i="1"/>
  <c r="L460" i="1"/>
  <c r="L459" i="1"/>
  <c r="L458" i="1"/>
  <c r="L457" i="1"/>
  <c r="L456" i="1"/>
  <c r="L455" i="1"/>
  <c r="L454" i="1"/>
  <c r="L453" i="1"/>
  <c r="L452" i="1"/>
  <c r="L451" i="1"/>
  <c r="M445" i="1"/>
  <c r="M444" i="1"/>
  <c r="M443" i="1"/>
  <c r="M442" i="1"/>
  <c r="M441" i="1"/>
  <c r="M440" i="1"/>
  <c r="M439" i="1"/>
  <c r="M438" i="1"/>
  <c r="M437" i="1"/>
  <c r="M436" i="1"/>
  <c r="M435" i="1"/>
  <c r="M434" i="1"/>
  <c r="M433" i="1"/>
  <c r="M432" i="1"/>
  <c r="L445" i="1"/>
  <c r="L444" i="1"/>
  <c r="L443" i="1"/>
  <c r="L442" i="1"/>
  <c r="L441" i="1"/>
  <c r="L440" i="1"/>
  <c r="L439" i="1"/>
  <c r="L438" i="1"/>
  <c r="L437" i="1"/>
  <c r="L436" i="1"/>
  <c r="L435" i="1"/>
  <c r="L434" i="1"/>
  <c r="L433" i="1"/>
  <c r="L432" i="1"/>
  <c r="M426" i="1"/>
  <c r="M425" i="1"/>
  <c r="M424" i="1"/>
  <c r="M423" i="1"/>
  <c r="M422" i="1"/>
  <c r="L426" i="1"/>
  <c r="L425" i="1"/>
  <c r="L424" i="1"/>
  <c r="L423" i="1"/>
  <c r="L422" i="1"/>
  <c r="M416" i="1"/>
  <c r="M415" i="1"/>
  <c r="M414" i="1"/>
  <c r="M413" i="1"/>
  <c r="M412" i="1"/>
  <c r="L416" i="1"/>
  <c r="L415" i="1"/>
  <c r="L414" i="1"/>
  <c r="L413" i="1"/>
  <c r="L412" i="1"/>
  <c r="M406" i="1"/>
  <c r="M405" i="1"/>
  <c r="M404" i="1"/>
  <c r="M403" i="1"/>
  <c r="L406" i="1"/>
  <c r="L405" i="1"/>
  <c r="L404" i="1"/>
  <c r="L403" i="1"/>
  <c r="M397" i="1"/>
  <c r="M396" i="1"/>
  <c r="M395" i="1"/>
  <c r="M394" i="1"/>
  <c r="L397" i="1"/>
  <c r="L396" i="1"/>
  <c r="L395" i="1"/>
  <c r="L394" i="1"/>
  <c r="M380" i="1"/>
  <c r="M379" i="1"/>
  <c r="M376" i="1"/>
  <c r="M363" i="1"/>
  <c r="M362" i="1"/>
  <c r="M361" i="1"/>
  <c r="M360" i="1"/>
  <c r="M357" i="1"/>
  <c r="M356" i="1"/>
  <c r="M355" i="1"/>
  <c r="M354" i="1"/>
  <c r="M341" i="1"/>
  <c r="M343" i="1"/>
  <c r="M337" i="1"/>
  <c r="M374" i="1" s="1"/>
  <c r="M359" i="1" l="1"/>
  <c r="M378" i="1"/>
  <c r="M427" i="1"/>
  <c r="M353" i="1"/>
  <c r="M358" i="1" s="1"/>
  <c r="L398" i="1"/>
  <c r="M398" i="1"/>
  <c r="L407" i="1"/>
  <c r="M407" i="1"/>
  <c r="L417" i="1"/>
  <c r="L446" i="1"/>
  <c r="L465" i="1"/>
  <c r="M417" i="1"/>
  <c r="L427" i="1"/>
  <c r="M446" i="1"/>
  <c r="M465" i="1"/>
  <c r="M329" i="1"/>
  <c r="M328" i="1"/>
  <c r="M317" i="1"/>
  <c r="M316" i="1"/>
  <c r="M315" i="1"/>
  <c r="M313" i="1"/>
  <c r="M311" i="1"/>
  <c r="M309" i="1"/>
  <c r="M301" i="1"/>
  <c r="M300" i="1"/>
  <c r="M298" i="1"/>
  <c r="M297" i="1"/>
  <c r="M295" i="1"/>
  <c r="M294" i="1"/>
  <c r="M292" i="1"/>
  <c r="M291" i="1"/>
  <c r="M290" i="1"/>
  <c r="M281" i="1"/>
  <c r="M278" i="1"/>
  <c r="M275" i="1"/>
  <c r="M22" i="1" s="1"/>
  <c r="M271" i="1"/>
  <c r="L281" i="1"/>
  <c r="L278" i="1"/>
  <c r="L275" i="1"/>
  <c r="L271" i="1"/>
  <c r="M262" i="1"/>
  <c r="M259" i="1"/>
  <c r="M256" i="1"/>
  <c r="M13" i="1" s="1"/>
  <c r="M252" i="1"/>
  <c r="M289" i="1" s="1"/>
  <c r="M211" i="1"/>
  <c r="M209" i="1"/>
  <c r="M208" i="1"/>
  <c r="M207" i="1"/>
  <c r="M206" i="1"/>
  <c r="M205" i="1"/>
  <c r="M204" i="1"/>
  <c r="M203" i="1"/>
  <c r="M202" i="1"/>
  <c r="M201" i="1"/>
  <c r="M200" i="1"/>
  <c r="M199" i="1"/>
  <c r="M198" i="1"/>
  <c r="M197" i="1"/>
  <c r="M196" i="1"/>
  <c r="M195" i="1"/>
  <c r="M193" i="1"/>
  <c r="M192" i="1"/>
  <c r="M191" i="1"/>
  <c r="M190" i="1"/>
  <c r="M189" i="1"/>
  <c r="M187" i="1"/>
  <c r="M186" i="1"/>
  <c r="M185" i="1"/>
  <c r="M184" i="1"/>
  <c r="M160" i="1"/>
  <c r="M154" i="1"/>
  <c r="M149" i="1"/>
  <c r="M143" i="1"/>
  <c r="M141" i="1"/>
  <c r="M140" i="1"/>
  <c r="M139" i="1"/>
  <c r="M138" i="1"/>
  <c r="M137" i="1"/>
  <c r="M136" i="1"/>
  <c r="M135" i="1"/>
  <c r="M134" i="1"/>
  <c r="M133" i="1"/>
  <c r="M132" i="1"/>
  <c r="M131" i="1"/>
  <c r="M130" i="1"/>
  <c r="M129" i="1"/>
  <c r="M128" i="1"/>
  <c r="M127" i="1"/>
  <c r="M125" i="1"/>
  <c r="M124" i="1"/>
  <c r="M123" i="1"/>
  <c r="M122" i="1"/>
  <c r="M121" i="1"/>
  <c r="M119" i="1"/>
  <c r="M118" i="1"/>
  <c r="M117" i="1"/>
  <c r="M116" i="1"/>
  <c r="M58" i="1"/>
  <c r="M52" i="1"/>
  <c r="M47" i="1"/>
  <c r="M15" i="1"/>
  <c r="M14" i="1"/>
  <c r="M12" i="1"/>
  <c r="M299" i="1" l="1"/>
  <c r="M364" i="1"/>
  <c r="M366" i="1" s="1"/>
  <c r="M296" i="1"/>
  <c r="M115" i="1"/>
  <c r="M120" i="1"/>
  <c r="M74" i="1"/>
  <c r="M38" i="1" s="1"/>
  <c r="M126" i="1"/>
  <c r="L270" i="1"/>
  <c r="M293" i="1"/>
  <c r="M270" i="1"/>
  <c r="M251" i="1"/>
  <c r="M176" i="1"/>
  <c r="M20" i="1" s="1"/>
  <c r="L356" i="1"/>
  <c r="K356" i="1"/>
  <c r="J356" i="1"/>
  <c r="I356" i="1"/>
  <c r="H356" i="1"/>
  <c r="G356" i="1"/>
  <c r="F356" i="1"/>
  <c r="E356" i="1"/>
  <c r="D356" i="1"/>
  <c r="C356" i="1"/>
  <c r="L363" i="1"/>
  <c r="L362" i="1"/>
  <c r="L361" i="1"/>
  <c r="L360" i="1"/>
  <c r="L355" i="1"/>
  <c r="L354" i="1"/>
  <c r="L357" i="1"/>
  <c r="L494" i="1"/>
  <c r="L502" i="1" s="1"/>
  <c r="L483" i="1"/>
  <c r="L489" i="1" s="1"/>
  <c r="K357" i="1"/>
  <c r="J357" i="1"/>
  <c r="I357" i="1"/>
  <c r="H357" i="1"/>
  <c r="G357" i="1"/>
  <c r="F357" i="1"/>
  <c r="E357" i="1"/>
  <c r="D357" i="1"/>
  <c r="C357" i="1"/>
  <c r="M365" i="1" l="1"/>
  <c r="M76" i="1"/>
  <c r="M103" i="1" s="1"/>
  <c r="M42" i="1"/>
  <c r="M5" i="1"/>
  <c r="M41" i="1"/>
  <c r="M27" i="1"/>
  <c r="M40" i="1"/>
  <c r="M34" i="1"/>
  <c r="M288" i="1"/>
  <c r="M336" i="1"/>
  <c r="M340" i="1" s="1"/>
  <c r="M308" i="1"/>
  <c r="M142" i="1"/>
  <c r="M39" i="1"/>
  <c r="M178" i="1"/>
  <c r="L359" i="1"/>
  <c r="L353" i="1"/>
  <c r="L358" i="1" s="1"/>
  <c r="M100" i="1" l="1"/>
  <c r="M106" i="1"/>
  <c r="M89" i="1"/>
  <c r="M91" i="1"/>
  <c r="M105" i="1"/>
  <c r="M107" i="1"/>
  <c r="M90" i="1"/>
  <c r="M84" i="1"/>
  <c r="M104" i="1"/>
  <c r="M93" i="1"/>
  <c r="M109" i="1"/>
  <c r="M94" i="1"/>
  <c r="M110" i="1"/>
  <c r="M95" i="1"/>
  <c r="M373" i="1"/>
  <c r="M375" i="1" s="1"/>
  <c r="M8" i="1" s="1"/>
  <c r="M92" i="1"/>
  <c r="M88" i="1"/>
  <c r="M81" i="1"/>
  <c r="M97" i="1"/>
  <c r="M82" i="1"/>
  <c r="M98" i="1"/>
  <c r="M83" i="1"/>
  <c r="M99" i="1"/>
  <c r="M6" i="1"/>
  <c r="M26" i="1"/>
  <c r="M108" i="1"/>
  <c r="M96" i="1"/>
  <c r="M85" i="1"/>
  <c r="M101" i="1"/>
  <c r="M86" i="1"/>
  <c r="M102" i="1"/>
  <c r="M87" i="1"/>
  <c r="M348" i="1"/>
  <c r="M342" i="1"/>
  <c r="M346" i="1" s="1"/>
  <c r="M347" i="1" s="1"/>
  <c r="M385" i="1" s="1"/>
  <c r="M377" i="1"/>
  <c r="M240" i="1"/>
  <c r="M236" i="1"/>
  <c r="M232" i="1"/>
  <c r="M224" i="1"/>
  <c r="M220" i="1"/>
  <c r="M243" i="1"/>
  <c r="M239" i="1"/>
  <c r="M235" i="1"/>
  <c r="M231" i="1"/>
  <c r="M227" i="1"/>
  <c r="M223" i="1"/>
  <c r="M219" i="1"/>
  <c r="M246" i="1"/>
  <c r="M242" i="1"/>
  <c r="M238" i="1"/>
  <c r="M234" i="1"/>
  <c r="M230" i="1"/>
  <c r="M226" i="1"/>
  <c r="M218" i="1"/>
  <c r="M245" i="1"/>
  <c r="M241" i="1"/>
  <c r="M237" i="1"/>
  <c r="M233" i="1"/>
  <c r="M229" i="1"/>
  <c r="M225" i="1"/>
  <c r="M221" i="1"/>
  <c r="M217" i="1"/>
  <c r="M222" i="1"/>
  <c r="M228" i="1"/>
  <c r="M244" i="1"/>
  <c r="M307" i="1"/>
  <c r="M320" i="1" s="1"/>
  <c r="M9" i="1"/>
  <c r="M33" i="1"/>
  <c r="M310" i="1"/>
  <c r="M144" i="1"/>
  <c r="L364" i="1"/>
  <c r="L365" i="1" s="1"/>
  <c r="M381" i="1" l="1"/>
  <c r="M11" i="1"/>
  <c r="M10" i="1"/>
  <c r="M312" i="1"/>
  <c r="M314" i="1" s="1"/>
  <c r="M318" i="1" s="1"/>
  <c r="M384" i="1"/>
  <c r="M7" i="1"/>
  <c r="L366" i="1"/>
  <c r="L470" i="1"/>
  <c r="L478" i="1" s="1"/>
  <c r="M16" i="1" l="1"/>
  <c r="M324" i="1"/>
  <c r="M327" i="1" s="1"/>
  <c r="M330" i="1" s="1"/>
  <c r="M319" i="1"/>
  <c r="L329" i="1"/>
  <c r="L328" i="1"/>
  <c r="L380" i="1"/>
  <c r="L379" i="1"/>
  <c r="L376" i="1"/>
  <c r="M37" i="1" l="1"/>
  <c r="M36" i="1"/>
  <c r="M35" i="1"/>
  <c r="M331" i="1"/>
  <c r="M368" i="1"/>
  <c r="M367" i="1" s="1"/>
  <c r="L378" i="1"/>
  <c r="L337" i="1"/>
  <c r="L341" i="1"/>
  <c r="L343" i="1"/>
  <c r="L374" i="1" l="1"/>
  <c r="L317" i="1" l="1"/>
  <c r="L316" i="1"/>
  <c r="L315" i="1"/>
  <c r="L313" i="1"/>
  <c r="L311" i="1"/>
  <c r="L309" i="1"/>
  <c r="L301" i="1"/>
  <c r="L300" i="1"/>
  <c r="L298" i="1"/>
  <c r="L297" i="1"/>
  <c r="L295" i="1"/>
  <c r="L294" i="1"/>
  <c r="L292" i="1"/>
  <c r="L291" i="1"/>
  <c r="L290" i="1"/>
  <c r="K275" i="1"/>
  <c r="J275" i="1"/>
  <c r="I275" i="1"/>
  <c r="H275" i="1"/>
  <c r="G275" i="1"/>
  <c r="F275" i="1"/>
  <c r="E275" i="1"/>
  <c r="D275" i="1"/>
  <c r="C275" i="1"/>
  <c r="B275" i="1"/>
  <c r="K271" i="1"/>
  <c r="J271" i="1"/>
  <c r="I271" i="1"/>
  <c r="H271" i="1"/>
  <c r="G271" i="1"/>
  <c r="F271" i="1"/>
  <c r="E271" i="1"/>
  <c r="D271" i="1"/>
  <c r="C271" i="1"/>
  <c r="B271" i="1"/>
  <c r="L262" i="1"/>
  <c r="L299" i="1" s="1"/>
  <c r="L259" i="1"/>
  <c r="L296" i="1" s="1"/>
  <c r="L256" i="1"/>
  <c r="L293" i="1" s="1"/>
  <c r="L252" i="1"/>
  <c r="L211" i="1"/>
  <c r="L209" i="1"/>
  <c r="L208" i="1"/>
  <c r="L207" i="1"/>
  <c r="L206" i="1"/>
  <c r="L205" i="1"/>
  <c r="L204" i="1"/>
  <c r="L203" i="1"/>
  <c r="L202" i="1"/>
  <c r="L201" i="1"/>
  <c r="L200" i="1"/>
  <c r="L199" i="1"/>
  <c r="L198" i="1"/>
  <c r="L197" i="1"/>
  <c r="L196" i="1"/>
  <c r="L195" i="1"/>
  <c r="L193" i="1"/>
  <c r="L192" i="1"/>
  <c r="L191" i="1"/>
  <c r="L190" i="1"/>
  <c r="L189" i="1"/>
  <c r="L187" i="1"/>
  <c r="L186" i="1"/>
  <c r="L185" i="1"/>
  <c r="L184" i="1"/>
  <c r="L160" i="1"/>
  <c r="M194" i="1" s="1"/>
  <c r="K160" i="1"/>
  <c r="J160" i="1"/>
  <c r="I160" i="1"/>
  <c r="H160" i="1"/>
  <c r="G160" i="1"/>
  <c r="F160" i="1"/>
  <c r="E160" i="1"/>
  <c r="D160" i="1"/>
  <c r="C160" i="1"/>
  <c r="B160" i="1"/>
  <c r="L154" i="1"/>
  <c r="M188" i="1" s="1"/>
  <c r="K154" i="1"/>
  <c r="J154" i="1"/>
  <c r="I154" i="1"/>
  <c r="H154" i="1"/>
  <c r="G154" i="1"/>
  <c r="F154" i="1"/>
  <c r="E154" i="1"/>
  <c r="D154" i="1"/>
  <c r="C154" i="1"/>
  <c r="B154" i="1"/>
  <c r="L149" i="1"/>
  <c r="M183" i="1" s="1"/>
  <c r="K149" i="1"/>
  <c r="K58" i="1"/>
  <c r="K52" i="1"/>
  <c r="K47" i="1"/>
  <c r="L143" i="1"/>
  <c r="L141" i="1"/>
  <c r="L140" i="1"/>
  <c r="L139" i="1"/>
  <c r="L138" i="1"/>
  <c r="L137" i="1"/>
  <c r="L136" i="1"/>
  <c r="L135" i="1"/>
  <c r="L134" i="1"/>
  <c r="L133" i="1"/>
  <c r="L132" i="1"/>
  <c r="L131" i="1"/>
  <c r="L130" i="1"/>
  <c r="L129" i="1"/>
  <c r="L128" i="1"/>
  <c r="L127" i="1"/>
  <c r="L125" i="1"/>
  <c r="L124" i="1"/>
  <c r="L123" i="1"/>
  <c r="L122" i="1"/>
  <c r="L121" i="1"/>
  <c r="L119" i="1"/>
  <c r="L118" i="1"/>
  <c r="L117" i="1"/>
  <c r="L116" i="1"/>
  <c r="L47" i="1"/>
  <c r="L58" i="1"/>
  <c r="L52" i="1"/>
  <c r="L188" i="1" l="1"/>
  <c r="K74" i="1"/>
  <c r="K76" i="1" s="1"/>
  <c r="K176" i="1"/>
  <c r="K178" i="1" s="1"/>
  <c r="L289" i="1"/>
  <c r="L120" i="1"/>
  <c r="L176" i="1"/>
  <c r="M210" i="1" s="1"/>
  <c r="L183" i="1"/>
  <c r="L115" i="1"/>
  <c r="L126" i="1"/>
  <c r="L194" i="1"/>
  <c r="L251" i="1"/>
  <c r="L74" i="1"/>
  <c r="L76" i="1" s="1"/>
  <c r="L21" i="1"/>
  <c r="L22" i="1"/>
  <c r="L15" i="1"/>
  <c r="L14" i="1"/>
  <c r="L13" i="1"/>
  <c r="L12" i="1"/>
  <c r="L210" i="1" l="1"/>
  <c r="L178" i="1"/>
  <c r="L39" i="1"/>
  <c r="L20" i="1"/>
  <c r="L26" i="1"/>
  <c r="L373" i="1"/>
  <c r="L375" i="1" s="1"/>
  <c r="L109" i="1"/>
  <c r="L105" i="1"/>
  <c r="L101" i="1"/>
  <c r="L97" i="1"/>
  <c r="L93" i="1"/>
  <c r="L89" i="1"/>
  <c r="L85" i="1"/>
  <c r="L100" i="1"/>
  <c r="L92" i="1"/>
  <c r="L88" i="1"/>
  <c r="L107" i="1"/>
  <c r="L103" i="1"/>
  <c r="L99" i="1"/>
  <c r="L95" i="1"/>
  <c r="L91" i="1"/>
  <c r="L87" i="1"/>
  <c r="L83" i="1"/>
  <c r="L110" i="1"/>
  <c r="L106" i="1"/>
  <c r="L102" i="1"/>
  <c r="L98" i="1"/>
  <c r="L94" i="1"/>
  <c r="L90" i="1"/>
  <c r="L82" i="1"/>
  <c r="L104" i="1"/>
  <c r="L96" i="1"/>
  <c r="L84" i="1"/>
  <c r="L144" i="1"/>
  <c r="L41" i="1"/>
  <c r="L336" i="1"/>
  <c r="L340" i="1" s="1"/>
  <c r="L142" i="1"/>
  <c r="L108" i="1"/>
  <c r="L308" i="1"/>
  <c r="L34" i="1"/>
  <c r="L288" i="1"/>
  <c r="L86" i="1"/>
  <c r="L81" i="1"/>
  <c r="L40" i="1"/>
  <c r="L5" i="1"/>
  <c r="L42" i="1"/>
  <c r="L27" i="1"/>
  <c r="L38" i="1"/>
  <c r="L6" i="1"/>
  <c r="J149" i="1"/>
  <c r="J176" i="1" s="1"/>
  <c r="J178" i="1" s="1"/>
  <c r="I149" i="1"/>
  <c r="I176" i="1" s="1"/>
  <c r="I178" i="1" s="1"/>
  <c r="H149" i="1"/>
  <c r="H176" i="1" s="1"/>
  <c r="H178" i="1" s="1"/>
  <c r="G149" i="1"/>
  <c r="G176" i="1" s="1"/>
  <c r="G178" i="1" s="1"/>
  <c r="F149" i="1"/>
  <c r="F176" i="1" s="1"/>
  <c r="F178" i="1" s="1"/>
  <c r="E149" i="1"/>
  <c r="E176" i="1" s="1"/>
  <c r="E178" i="1" s="1"/>
  <c r="D149" i="1"/>
  <c r="D176" i="1" s="1"/>
  <c r="D178" i="1" s="1"/>
  <c r="C149" i="1"/>
  <c r="C176" i="1" s="1"/>
  <c r="C178" i="1" s="1"/>
  <c r="B149" i="1"/>
  <c r="B176" i="1" s="1"/>
  <c r="B178" i="1" s="1"/>
  <c r="K281" i="1"/>
  <c r="J281" i="1"/>
  <c r="I281" i="1"/>
  <c r="H281" i="1"/>
  <c r="G281" i="1"/>
  <c r="F281" i="1"/>
  <c r="E281" i="1"/>
  <c r="D281" i="1"/>
  <c r="C281" i="1"/>
  <c r="B281" i="1"/>
  <c r="K278" i="1"/>
  <c r="J278" i="1"/>
  <c r="I278" i="1"/>
  <c r="H278" i="1"/>
  <c r="G278" i="1"/>
  <c r="F278" i="1"/>
  <c r="E278" i="1"/>
  <c r="D278" i="1"/>
  <c r="C278" i="1"/>
  <c r="B278" i="1"/>
  <c r="K259" i="1"/>
  <c r="J259" i="1"/>
  <c r="I259" i="1"/>
  <c r="H259" i="1"/>
  <c r="G259" i="1"/>
  <c r="F259" i="1"/>
  <c r="E259" i="1"/>
  <c r="D259" i="1"/>
  <c r="C259" i="1"/>
  <c r="B259" i="1"/>
  <c r="C262" i="1"/>
  <c r="B262" i="1"/>
  <c r="K262" i="1"/>
  <c r="J262" i="1"/>
  <c r="I262" i="1"/>
  <c r="H262" i="1"/>
  <c r="G262" i="1"/>
  <c r="F262" i="1"/>
  <c r="E262" i="1"/>
  <c r="D262" i="1"/>
  <c r="L244" i="1" l="1"/>
  <c r="M212" i="1"/>
  <c r="L238" i="1"/>
  <c r="L239" i="1"/>
  <c r="L233" i="1"/>
  <c r="L228" i="1"/>
  <c r="L217" i="1"/>
  <c r="L237" i="1"/>
  <c r="L243" i="1"/>
  <c r="L221" i="1"/>
  <c r="L218" i="1"/>
  <c r="L223" i="1"/>
  <c r="L224" i="1"/>
  <c r="L225" i="1"/>
  <c r="L226" i="1"/>
  <c r="L227" i="1"/>
  <c r="L232" i="1"/>
  <c r="L242" i="1"/>
  <c r="L241" i="1"/>
  <c r="L230" i="1"/>
  <c r="L246" i="1"/>
  <c r="L231" i="1"/>
  <c r="L212" i="1"/>
  <c r="L236" i="1"/>
  <c r="L222" i="1"/>
  <c r="L229" i="1"/>
  <c r="L245" i="1"/>
  <c r="L234" i="1"/>
  <c r="L219" i="1"/>
  <c r="L235" i="1"/>
  <c r="L220" i="1"/>
  <c r="L240" i="1"/>
  <c r="L348" i="1"/>
  <c r="L342" i="1"/>
  <c r="L346" i="1" s="1"/>
  <c r="L347" i="1" s="1"/>
  <c r="L385" i="1" s="1"/>
  <c r="L33" i="1"/>
  <c r="L307" i="1"/>
  <c r="L320" i="1" s="1"/>
  <c r="L310" i="1"/>
  <c r="L9" i="1"/>
  <c r="L377" i="1"/>
  <c r="L8" i="1"/>
  <c r="L381" i="1" l="1"/>
  <c r="L11" i="1"/>
  <c r="L312" i="1"/>
  <c r="L314" i="1" s="1"/>
  <c r="L318" i="1" s="1"/>
  <c r="L10" i="1"/>
  <c r="L384" i="1"/>
  <c r="L7" i="1"/>
  <c r="L16" i="1" l="1"/>
  <c r="L324" i="1"/>
  <c r="L327" i="1" s="1"/>
  <c r="L330" i="1" s="1"/>
  <c r="L319" i="1"/>
  <c r="K380" i="1"/>
  <c r="J380" i="1"/>
  <c r="I380" i="1"/>
  <c r="H380" i="1"/>
  <c r="G380" i="1"/>
  <c r="F380" i="1"/>
  <c r="E380" i="1"/>
  <c r="D380" i="1"/>
  <c r="C380" i="1"/>
  <c r="K379" i="1"/>
  <c r="J379" i="1"/>
  <c r="I379" i="1"/>
  <c r="H379" i="1"/>
  <c r="G379" i="1"/>
  <c r="F379" i="1"/>
  <c r="E379" i="1"/>
  <c r="D379" i="1"/>
  <c r="C379" i="1"/>
  <c r="B380" i="1"/>
  <c r="B379" i="1"/>
  <c r="K376" i="1"/>
  <c r="J376" i="1"/>
  <c r="I376" i="1"/>
  <c r="H376" i="1"/>
  <c r="G376" i="1"/>
  <c r="F376" i="1"/>
  <c r="E376" i="1"/>
  <c r="D376" i="1"/>
  <c r="C376" i="1"/>
  <c r="K328" i="1"/>
  <c r="J328" i="1"/>
  <c r="I328" i="1"/>
  <c r="H328" i="1"/>
  <c r="G328" i="1"/>
  <c r="F328" i="1"/>
  <c r="E328" i="1"/>
  <c r="D328" i="1"/>
  <c r="C328" i="1"/>
  <c r="K316" i="1"/>
  <c r="J316" i="1"/>
  <c r="I316" i="1"/>
  <c r="H316" i="1"/>
  <c r="G316" i="1"/>
  <c r="F316" i="1"/>
  <c r="E316" i="1"/>
  <c r="D316" i="1"/>
  <c r="C316" i="1"/>
  <c r="K315" i="1"/>
  <c r="J315" i="1"/>
  <c r="I315" i="1"/>
  <c r="H315" i="1"/>
  <c r="G315" i="1"/>
  <c r="F315" i="1"/>
  <c r="E315" i="1"/>
  <c r="D315" i="1"/>
  <c r="C315" i="1"/>
  <c r="K317" i="1"/>
  <c r="J317" i="1"/>
  <c r="I317" i="1"/>
  <c r="H317" i="1"/>
  <c r="G317" i="1"/>
  <c r="F317" i="1"/>
  <c r="E317" i="1"/>
  <c r="D317" i="1"/>
  <c r="C317" i="1"/>
  <c r="B317" i="1"/>
  <c r="B316" i="1"/>
  <c r="B315" i="1"/>
  <c r="K311" i="1"/>
  <c r="J311" i="1"/>
  <c r="I311" i="1"/>
  <c r="H311" i="1"/>
  <c r="G311" i="1"/>
  <c r="F311" i="1"/>
  <c r="E311" i="1"/>
  <c r="D311" i="1"/>
  <c r="C311" i="1"/>
  <c r="B311" i="1"/>
  <c r="L331" i="1" l="1"/>
  <c r="L368" i="1"/>
  <c r="L367" i="1" s="1"/>
  <c r="L37" i="1"/>
  <c r="L35" i="1"/>
  <c r="L36" i="1"/>
  <c r="E378" i="1"/>
  <c r="H378" i="1"/>
  <c r="D378" i="1"/>
  <c r="I378" i="1"/>
  <c r="C378" i="1"/>
  <c r="G378" i="1"/>
  <c r="K378" i="1"/>
  <c r="F378" i="1"/>
  <c r="J378" i="1"/>
  <c r="B378" i="1"/>
  <c r="K363" i="1"/>
  <c r="J363" i="1"/>
  <c r="I363" i="1"/>
  <c r="H363" i="1"/>
  <c r="G363" i="1"/>
  <c r="F363" i="1"/>
  <c r="E363" i="1"/>
  <c r="D363" i="1"/>
  <c r="C363" i="1"/>
  <c r="K362" i="1"/>
  <c r="J362" i="1"/>
  <c r="I362" i="1"/>
  <c r="H362" i="1"/>
  <c r="G362" i="1"/>
  <c r="F362" i="1"/>
  <c r="E362" i="1"/>
  <c r="D362" i="1"/>
  <c r="C362" i="1"/>
  <c r="B363" i="1"/>
  <c r="B362" i="1"/>
  <c r="B357" i="1"/>
  <c r="B356" i="1"/>
  <c r="K341" i="1"/>
  <c r="J341" i="1"/>
  <c r="I341" i="1"/>
  <c r="H341" i="1"/>
  <c r="G341" i="1"/>
  <c r="F341" i="1"/>
  <c r="E341" i="1"/>
  <c r="D341" i="1"/>
  <c r="C341" i="1"/>
  <c r="K343" i="1"/>
  <c r="K313" i="1" s="1"/>
  <c r="I343" i="1"/>
  <c r="I313" i="1" s="1"/>
  <c r="G343" i="1"/>
  <c r="G313" i="1" s="1"/>
  <c r="E343" i="1"/>
  <c r="E313" i="1" s="1"/>
  <c r="C343" i="1"/>
  <c r="C313" i="1" s="1"/>
  <c r="B343" i="1"/>
  <c r="B313" i="1" s="1"/>
  <c r="D343" i="1"/>
  <c r="D313" i="1" s="1"/>
  <c r="F343" i="1"/>
  <c r="F313" i="1" s="1"/>
  <c r="H343" i="1"/>
  <c r="H313" i="1" s="1"/>
  <c r="J343" i="1"/>
  <c r="J313" i="1" s="1"/>
  <c r="K355" i="1" l="1"/>
  <c r="J355" i="1"/>
  <c r="I355" i="1"/>
  <c r="H355" i="1"/>
  <c r="G355" i="1"/>
  <c r="F355" i="1"/>
  <c r="E355" i="1"/>
  <c r="D355" i="1"/>
  <c r="C355" i="1"/>
  <c r="K354" i="1"/>
  <c r="J354" i="1"/>
  <c r="I354" i="1"/>
  <c r="H354" i="1"/>
  <c r="G354" i="1"/>
  <c r="F354" i="1"/>
  <c r="E354" i="1"/>
  <c r="D354" i="1"/>
  <c r="C354" i="1"/>
  <c r="B355" i="1"/>
  <c r="B354" i="1"/>
  <c r="K361" i="1"/>
  <c r="J361" i="1"/>
  <c r="I361" i="1"/>
  <c r="H361" i="1"/>
  <c r="G361" i="1"/>
  <c r="F361" i="1"/>
  <c r="E361" i="1"/>
  <c r="D361" i="1"/>
  <c r="K360" i="1"/>
  <c r="J360" i="1"/>
  <c r="I360" i="1"/>
  <c r="H360" i="1"/>
  <c r="G360" i="1"/>
  <c r="F360" i="1"/>
  <c r="E360" i="1"/>
  <c r="D360" i="1"/>
  <c r="C361" i="1"/>
  <c r="C360" i="1"/>
  <c r="B361" i="1"/>
  <c r="B360" i="1"/>
  <c r="B328" i="1" l="1"/>
  <c r="J488" i="1"/>
  <c r="I488" i="1"/>
  <c r="H488" i="1"/>
  <c r="G488" i="1"/>
  <c r="F488" i="1"/>
  <c r="E488" i="1"/>
  <c r="D488" i="1"/>
  <c r="C488" i="1"/>
  <c r="B488" i="1"/>
  <c r="B483" i="1"/>
  <c r="C470" i="1"/>
  <c r="C478" i="1" s="1"/>
  <c r="D470" i="1"/>
  <c r="D478" i="1" s="1"/>
  <c r="E470" i="1"/>
  <c r="E478" i="1" s="1"/>
  <c r="F470" i="1"/>
  <c r="F478" i="1" s="1"/>
  <c r="G470" i="1"/>
  <c r="G478" i="1" s="1"/>
  <c r="H470" i="1"/>
  <c r="H478" i="1" s="1"/>
  <c r="I470" i="1"/>
  <c r="I478" i="1" s="1"/>
  <c r="J470" i="1"/>
  <c r="J478" i="1" s="1"/>
  <c r="K470" i="1"/>
  <c r="K478" i="1" s="1"/>
  <c r="B470" i="1"/>
  <c r="B478" i="1" s="1"/>
  <c r="B494" i="1"/>
  <c r="K464" i="1"/>
  <c r="J464" i="1"/>
  <c r="I464" i="1"/>
  <c r="H464" i="1"/>
  <c r="G464" i="1"/>
  <c r="F464" i="1"/>
  <c r="E464" i="1"/>
  <c r="D464" i="1"/>
  <c r="C464" i="1"/>
  <c r="B464" i="1"/>
  <c r="K463" i="1"/>
  <c r="J463" i="1"/>
  <c r="I463" i="1"/>
  <c r="H463" i="1"/>
  <c r="G463" i="1"/>
  <c r="F463" i="1"/>
  <c r="E463" i="1"/>
  <c r="D463" i="1"/>
  <c r="C463" i="1"/>
  <c r="B463" i="1"/>
  <c r="K462" i="1"/>
  <c r="J462" i="1"/>
  <c r="I462" i="1"/>
  <c r="H462" i="1"/>
  <c r="G462" i="1"/>
  <c r="F462" i="1"/>
  <c r="E462" i="1"/>
  <c r="D462" i="1"/>
  <c r="C462" i="1"/>
  <c r="B462" i="1"/>
  <c r="K461" i="1"/>
  <c r="J461" i="1"/>
  <c r="I461" i="1"/>
  <c r="H461" i="1"/>
  <c r="G461" i="1"/>
  <c r="F461" i="1"/>
  <c r="E461" i="1"/>
  <c r="D461" i="1"/>
  <c r="C461" i="1"/>
  <c r="B461" i="1"/>
  <c r="K460" i="1"/>
  <c r="J460" i="1"/>
  <c r="I460" i="1"/>
  <c r="H460" i="1"/>
  <c r="G460" i="1"/>
  <c r="F460" i="1"/>
  <c r="E460" i="1"/>
  <c r="D460" i="1"/>
  <c r="C460" i="1"/>
  <c r="B460" i="1"/>
  <c r="K459" i="1"/>
  <c r="J459" i="1"/>
  <c r="I459" i="1"/>
  <c r="H459" i="1"/>
  <c r="G459" i="1"/>
  <c r="F459" i="1"/>
  <c r="E459" i="1"/>
  <c r="D459" i="1"/>
  <c r="C459" i="1"/>
  <c r="B459" i="1"/>
  <c r="K458" i="1"/>
  <c r="J458" i="1"/>
  <c r="I458" i="1"/>
  <c r="H458" i="1"/>
  <c r="G458" i="1"/>
  <c r="F458" i="1"/>
  <c r="E458" i="1"/>
  <c r="D458" i="1"/>
  <c r="C458" i="1"/>
  <c r="B458" i="1"/>
  <c r="K457" i="1"/>
  <c r="J457" i="1"/>
  <c r="I457" i="1"/>
  <c r="H457" i="1"/>
  <c r="G457" i="1"/>
  <c r="F457" i="1"/>
  <c r="E457" i="1"/>
  <c r="D457" i="1"/>
  <c r="C457" i="1"/>
  <c r="B457" i="1"/>
  <c r="K456" i="1"/>
  <c r="J456" i="1"/>
  <c r="I456" i="1"/>
  <c r="H456" i="1"/>
  <c r="G456" i="1"/>
  <c r="F456" i="1"/>
  <c r="E456" i="1"/>
  <c r="D456" i="1"/>
  <c r="C456" i="1"/>
  <c r="B456" i="1"/>
  <c r="K455" i="1"/>
  <c r="J455" i="1"/>
  <c r="I455" i="1"/>
  <c r="H455" i="1"/>
  <c r="G455" i="1"/>
  <c r="F455" i="1"/>
  <c r="E455" i="1"/>
  <c r="D455" i="1"/>
  <c r="C455" i="1"/>
  <c r="B455" i="1"/>
  <c r="K454" i="1"/>
  <c r="J454" i="1"/>
  <c r="I454" i="1"/>
  <c r="H454" i="1"/>
  <c r="G454" i="1"/>
  <c r="F454" i="1"/>
  <c r="E454" i="1"/>
  <c r="D454" i="1"/>
  <c r="C454" i="1"/>
  <c r="B454" i="1"/>
  <c r="K453" i="1"/>
  <c r="J453" i="1"/>
  <c r="I453" i="1"/>
  <c r="H453" i="1"/>
  <c r="G453" i="1"/>
  <c r="F453" i="1"/>
  <c r="E453" i="1"/>
  <c r="D453" i="1"/>
  <c r="C453" i="1"/>
  <c r="B453" i="1"/>
  <c r="K452" i="1"/>
  <c r="J452" i="1"/>
  <c r="I452" i="1"/>
  <c r="H452" i="1"/>
  <c r="G452" i="1"/>
  <c r="F452" i="1"/>
  <c r="E452" i="1"/>
  <c r="D452" i="1"/>
  <c r="C452" i="1"/>
  <c r="B452" i="1"/>
  <c r="K451" i="1"/>
  <c r="J451" i="1"/>
  <c r="I451" i="1"/>
  <c r="H451" i="1"/>
  <c r="G451" i="1"/>
  <c r="F451" i="1"/>
  <c r="E451" i="1"/>
  <c r="D451" i="1"/>
  <c r="C451" i="1"/>
  <c r="B451" i="1"/>
  <c r="K445" i="1"/>
  <c r="J445" i="1"/>
  <c r="I445" i="1"/>
  <c r="H445" i="1"/>
  <c r="G445" i="1"/>
  <c r="F445" i="1"/>
  <c r="E445" i="1"/>
  <c r="D445" i="1"/>
  <c r="C445" i="1"/>
  <c r="B445" i="1"/>
  <c r="K444" i="1"/>
  <c r="J444" i="1"/>
  <c r="I444" i="1"/>
  <c r="H444" i="1"/>
  <c r="G444" i="1"/>
  <c r="F444" i="1"/>
  <c r="E444" i="1"/>
  <c r="D444" i="1"/>
  <c r="C444" i="1"/>
  <c r="B444" i="1"/>
  <c r="K443" i="1"/>
  <c r="J443" i="1"/>
  <c r="I443" i="1"/>
  <c r="H443" i="1"/>
  <c r="G443" i="1"/>
  <c r="F443" i="1"/>
  <c r="E443" i="1"/>
  <c r="D443" i="1"/>
  <c r="C443" i="1"/>
  <c r="B443" i="1"/>
  <c r="K442" i="1"/>
  <c r="J442" i="1"/>
  <c r="I442" i="1"/>
  <c r="H442" i="1"/>
  <c r="G442" i="1"/>
  <c r="F442" i="1"/>
  <c r="E442" i="1"/>
  <c r="D442" i="1"/>
  <c r="C442" i="1"/>
  <c r="B442" i="1"/>
  <c r="K441" i="1"/>
  <c r="J441" i="1"/>
  <c r="I441" i="1"/>
  <c r="H441" i="1"/>
  <c r="G441" i="1"/>
  <c r="F441" i="1"/>
  <c r="E441" i="1"/>
  <c r="D441" i="1"/>
  <c r="C441" i="1"/>
  <c r="B441" i="1"/>
  <c r="K440" i="1"/>
  <c r="J440" i="1"/>
  <c r="I440" i="1"/>
  <c r="H440" i="1"/>
  <c r="G440" i="1"/>
  <c r="F440" i="1"/>
  <c r="E440" i="1"/>
  <c r="D440" i="1"/>
  <c r="C440" i="1"/>
  <c r="B440" i="1"/>
  <c r="K439" i="1"/>
  <c r="J439" i="1"/>
  <c r="I439" i="1"/>
  <c r="H439" i="1"/>
  <c r="G439" i="1"/>
  <c r="F439" i="1"/>
  <c r="E439" i="1"/>
  <c r="D439" i="1"/>
  <c r="C439" i="1"/>
  <c r="B439" i="1"/>
  <c r="K438" i="1"/>
  <c r="J438" i="1"/>
  <c r="I438" i="1"/>
  <c r="H438" i="1"/>
  <c r="G438" i="1"/>
  <c r="F438" i="1"/>
  <c r="E438" i="1"/>
  <c r="D438" i="1"/>
  <c r="C438" i="1"/>
  <c r="B438" i="1"/>
  <c r="K437" i="1"/>
  <c r="J437" i="1"/>
  <c r="I437" i="1"/>
  <c r="H437" i="1"/>
  <c r="G437" i="1"/>
  <c r="F437" i="1"/>
  <c r="E437" i="1"/>
  <c r="D437" i="1"/>
  <c r="C437" i="1"/>
  <c r="B437" i="1"/>
  <c r="K436" i="1"/>
  <c r="J436" i="1"/>
  <c r="I436" i="1"/>
  <c r="H436" i="1"/>
  <c r="G436" i="1"/>
  <c r="F436" i="1"/>
  <c r="E436" i="1"/>
  <c r="D436" i="1"/>
  <c r="C436" i="1"/>
  <c r="B436" i="1"/>
  <c r="K435" i="1"/>
  <c r="J435" i="1"/>
  <c r="I435" i="1"/>
  <c r="H435" i="1"/>
  <c r="G435" i="1"/>
  <c r="F435" i="1"/>
  <c r="E435" i="1"/>
  <c r="D435" i="1"/>
  <c r="C435" i="1"/>
  <c r="B435" i="1"/>
  <c r="K434" i="1"/>
  <c r="J434" i="1"/>
  <c r="I434" i="1"/>
  <c r="H434" i="1"/>
  <c r="G434" i="1"/>
  <c r="F434" i="1"/>
  <c r="E434" i="1"/>
  <c r="D434" i="1"/>
  <c r="C434" i="1"/>
  <c r="B434" i="1"/>
  <c r="K433" i="1"/>
  <c r="J433" i="1"/>
  <c r="I433" i="1"/>
  <c r="H433" i="1"/>
  <c r="G433" i="1"/>
  <c r="F433" i="1"/>
  <c r="E433" i="1"/>
  <c r="D433" i="1"/>
  <c r="C433" i="1"/>
  <c r="B433" i="1"/>
  <c r="K432" i="1"/>
  <c r="J432" i="1"/>
  <c r="I432" i="1"/>
  <c r="H432" i="1"/>
  <c r="G432" i="1"/>
  <c r="F432" i="1"/>
  <c r="E432" i="1"/>
  <c r="D432" i="1"/>
  <c r="C432" i="1"/>
  <c r="B432" i="1"/>
  <c r="K416" i="1"/>
  <c r="J416" i="1"/>
  <c r="I416" i="1"/>
  <c r="H416" i="1"/>
  <c r="G416" i="1"/>
  <c r="F416" i="1"/>
  <c r="E416" i="1"/>
  <c r="D416" i="1"/>
  <c r="C416" i="1"/>
  <c r="K415" i="1"/>
  <c r="J415" i="1"/>
  <c r="I415" i="1"/>
  <c r="H415" i="1"/>
  <c r="G415" i="1"/>
  <c r="F415" i="1"/>
  <c r="E415" i="1"/>
  <c r="D415" i="1"/>
  <c r="C415" i="1"/>
  <c r="K414" i="1"/>
  <c r="J414" i="1"/>
  <c r="I414" i="1"/>
  <c r="H414" i="1"/>
  <c r="G414" i="1"/>
  <c r="F414" i="1"/>
  <c r="E414" i="1"/>
  <c r="D414" i="1"/>
  <c r="C414" i="1"/>
  <c r="K413" i="1"/>
  <c r="J413" i="1"/>
  <c r="I413" i="1"/>
  <c r="H413" i="1"/>
  <c r="G413" i="1"/>
  <c r="F413" i="1"/>
  <c r="E413" i="1"/>
  <c r="D413" i="1"/>
  <c r="C413" i="1"/>
  <c r="K412" i="1"/>
  <c r="J412" i="1"/>
  <c r="I412" i="1"/>
  <c r="H412" i="1"/>
  <c r="G412" i="1"/>
  <c r="F412" i="1"/>
  <c r="E412" i="1"/>
  <c r="D412" i="1"/>
  <c r="C412" i="1"/>
  <c r="B413" i="1"/>
  <c r="B414" i="1"/>
  <c r="B415" i="1"/>
  <c r="B416" i="1"/>
  <c r="B412" i="1"/>
  <c r="K406" i="1"/>
  <c r="J406" i="1"/>
  <c r="I406" i="1"/>
  <c r="H406" i="1"/>
  <c r="G406" i="1"/>
  <c r="F406" i="1"/>
  <c r="E406" i="1"/>
  <c r="D406" i="1"/>
  <c r="C406" i="1"/>
  <c r="K405" i="1"/>
  <c r="J405" i="1"/>
  <c r="I405" i="1"/>
  <c r="H405" i="1"/>
  <c r="G405" i="1"/>
  <c r="F405" i="1"/>
  <c r="E405" i="1"/>
  <c r="D405" i="1"/>
  <c r="C405" i="1"/>
  <c r="K404" i="1"/>
  <c r="J404" i="1"/>
  <c r="I404" i="1"/>
  <c r="H404" i="1"/>
  <c r="G404" i="1"/>
  <c r="F404" i="1"/>
  <c r="E404" i="1"/>
  <c r="D404" i="1"/>
  <c r="C404" i="1"/>
  <c r="K403" i="1"/>
  <c r="J403" i="1"/>
  <c r="I403" i="1"/>
  <c r="H403" i="1"/>
  <c r="G403" i="1"/>
  <c r="F403" i="1"/>
  <c r="E403" i="1"/>
  <c r="D403" i="1"/>
  <c r="C403" i="1"/>
  <c r="B404" i="1"/>
  <c r="B405" i="1"/>
  <c r="B406" i="1"/>
  <c r="B403" i="1"/>
  <c r="K397" i="1"/>
  <c r="J397" i="1"/>
  <c r="I397" i="1"/>
  <c r="H397" i="1"/>
  <c r="G397" i="1"/>
  <c r="F397" i="1"/>
  <c r="E397" i="1"/>
  <c r="D397" i="1"/>
  <c r="C397" i="1"/>
  <c r="K396" i="1"/>
  <c r="J396" i="1"/>
  <c r="I396" i="1"/>
  <c r="H396" i="1"/>
  <c r="G396" i="1"/>
  <c r="F396" i="1"/>
  <c r="E396" i="1"/>
  <c r="D396" i="1"/>
  <c r="C396" i="1"/>
  <c r="K395" i="1"/>
  <c r="J395" i="1"/>
  <c r="I395" i="1"/>
  <c r="H395" i="1"/>
  <c r="G395" i="1"/>
  <c r="F395" i="1"/>
  <c r="E395" i="1"/>
  <c r="D395" i="1"/>
  <c r="C395" i="1"/>
  <c r="K394" i="1"/>
  <c r="J394" i="1"/>
  <c r="I394" i="1"/>
  <c r="H394" i="1"/>
  <c r="G394" i="1"/>
  <c r="F394" i="1"/>
  <c r="E394" i="1"/>
  <c r="D394" i="1"/>
  <c r="C394" i="1"/>
  <c r="B395" i="1"/>
  <c r="B396" i="1"/>
  <c r="B397" i="1"/>
  <c r="B394" i="1"/>
  <c r="K39" i="1"/>
  <c r="J39" i="1"/>
  <c r="I39" i="1"/>
  <c r="H39" i="1"/>
  <c r="G39" i="1"/>
  <c r="F39" i="1"/>
  <c r="E39" i="1"/>
  <c r="D39" i="1"/>
  <c r="C39" i="1"/>
  <c r="B39" i="1"/>
  <c r="K301" i="1"/>
  <c r="J301" i="1"/>
  <c r="I301" i="1"/>
  <c r="H301" i="1"/>
  <c r="G301" i="1"/>
  <c r="F301" i="1"/>
  <c r="E301" i="1"/>
  <c r="D301" i="1"/>
  <c r="C301" i="1"/>
  <c r="B301" i="1"/>
  <c r="K300" i="1"/>
  <c r="J300" i="1"/>
  <c r="I300" i="1"/>
  <c r="H300" i="1"/>
  <c r="G300" i="1"/>
  <c r="F300" i="1"/>
  <c r="E300" i="1"/>
  <c r="D300" i="1"/>
  <c r="C300" i="1"/>
  <c r="B300" i="1"/>
  <c r="K299" i="1"/>
  <c r="J299" i="1"/>
  <c r="I299" i="1"/>
  <c r="H299" i="1"/>
  <c r="G299" i="1"/>
  <c r="F299" i="1"/>
  <c r="E299" i="1"/>
  <c r="D299" i="1"/>
  <c r="C299" i="1"/>
  <c r="B299" i="1"/>
  <c r="K298" i="1"/>
  <c r="J298" i="1"/>
  <c r="I298" i="1"/>
  <c r="H298" i="1"/>
  <c r="G298" i="1"/>
  <c r="F298" i="1"/>
  <c r="E298" i="1"/>
  <c r="D298" i="1"/>
  <c r="C298" i="1"/>
  <c r="B298" i="1"/>
  <c r="K297" i="1"/>
  <c r="J297" i="1"/>
  <c r="I297" i="1"/>
  <c r="H297" i="1"/>
  <c r="G297" i="1"/>
  <c r="F297" i="1"/>
  <c r="E297" i="1"/>
  <c r="D297" i="1"/>
  <c r="C297" i="1"/>
  <c r="B297" i="1"/>
  <c r="K296" i="1"/>
  <c r="J296" i="1"/>
  <c r="I296" i="1"/>
  <c r="H296" i="1"/>
  <c r="G296" i="1"/>
  <c r="F296" i="1"/>
  <c r="E296" i="1"/>
  <c r="D296" i="1"/>
  <c r="C296" i="1"/>
  <c r="B296" i="1"/>
  <c r="K295" i="1"/>
  <c r="J295" i="1"/>
  <c r="I295" i="1"/>
  <c r="H295" i="1"/>
  <c r="G295" i="1"/>
  <c r="F295" i="1"/>
  <c r="E295" i="1"/>
  <c r="D295" i="1"/>
  <c r="C295" i="1"/>
  <c r="B295" i="1"/>
  <c r="K294" i="1"/>
  <c r="J294" i="1"/>
  <c r="I294" i="1"/>
  <c r="H294" i="1"/>
  <c r="G294" i="1"/>
  <c r="F294" i="1"/>
  <c r="E294" i="1"/>
  <c r="D294" i="1"/>
  <c r="C294" i="1"/>
  <c r="B294" i="1"/>
  <c r="K292" i="1"/>
  <c r="J292" i="1"/>
  <c r="I292" i="1"/>
  <c r="H292" i="1"/>
  <c r="G292" i="1"/>
  <c r="F292" i="1"/>
  <c r="E292" i="1"/>
  <c r="D292" i="1"/>
  <c r="C292" i="1"/>
  <c r="B292" i="1"/>
  <c r="K291" i="1"/>
  <c r="J291" i="1"/>
  <c r="I291" i="1"/>
  <c r="H291" i="1"/>
  <c r="G291" i="1"/>
  <c r="F291" i="1"/>
  <c r="E291" i="1"/>
  <c r="D291" i="1"/>
  <c r="C291" i="1"/>
  <c r="B291" i="1"/>
  <c r="K290" i="1"/>
  <c r="J290" i="1"/>
  <c r="I290" i="1"/>
  <c r="H290" i="1"/>
  <c r="G290" i="1"/>
  <c r="F290" i="1"/>
  <c r="E290" i="1"/>
  <c r="D290" i="1"/>
  <c r="C290" i="1"/>
  <c r="B290" i="1"/>
  <c r="K22" i="1"/>
  <c r="J22" i="1"/>
  <c r="I22" i="1"/>
  <c r="H22" i="1"/>
  <c r="G22" i="1"/>
  <c r="F22" i="1"/>
  <c r="E22" i="1"/>
  <c r="D22" i="1"/>
  <c r="C22" i="1"/>
  <c r="B22" i="1"/>
  <c r="K21" i="1"/>
  <c r="J21" i="1"/>
  <c r="I21" i="1"/>
  <c r="H21" i="1"/>
  <c r="G21" i="1"/>
  <c r="F21" i="1"/>
  <c r="E21" i="1"/>
  <c r="D21" i="1"/>
  <c r="C21" i="1"/>
  <c r="B21" i="1"/>
  <c r="K20" i="1"/>
  <c r="J20" i="1"/>
  <c r="I20" i="1"/>
  <c r="H20" i="1"/>
  <c r="G20" i="1"/>
  <c r="F20" i="1"/>
  <c r="E20" i="1"/>
  <c r="D20" i="1"/>
  <c r="C20" i="1"/>
  <c r="B20" i="1"/>
  <c r="K15" i="1"/>
  <c r="J15" i="1"/>
  <c r="I15" i="1"/>
  <c r="H15" i="1"/>
  <c r="G15" i="1"/>
  <c r="F15" i="1"/>
  <c r="E15" i="1"/>
  <c r="D15" i="1"/>
  <c r="C15" i="1"/>
  <c r="K14" i="1"/>
  <c r="J14" i="1"/>
  <c r="I14" i="1"/>
  <c r="H14" i="1"/>
  <c r="G14" i="1"/>
  <c r="F14" i="1"/>
  <c r="E14" i="1"/>
  <c r="D14" i="1"/>
  <c r="C14" i="1"/>
  <c r="B15" i="1"/>
  <c r="B14" i="1"/>
  <c r="K12" i="1"/>
  <c r="J12" i="1"/>
  <c r="I12" i="1"/>
  <c r="H12" i="1"/>
  <c r="G12" i="1"/>
  <c r="F12" i="1"/>
  <c r="E12" i="1"/>
  <c r="D12" i="1"/>
  <c r="C12" i="1"/>
  <c r="B12" i="1"/>
  <c r="K270" i="1"/>
  <c r="J270" i="1"/>
  <c r="I270" i="1"/>
  <c r="H270" i="1"/>
  <c r="G270" i="1"/>
  <c r="F270" i="1"/>
  <c r="E270" i="1"/>
  <c r="D270" i="1"/>
  <c r="C270" i="1"/>
  <c r="B270" i="1"/>
  <c r="K256" i="1"/>
  <c r="K13" i="1" s="1"/>
  <c r="J256" i="1"/>
  <c r="J293" i="1" s="1"/>
  <c r="I256" i="1"/>
  <c r="I293" i="1" s="1"/>
  <c r="H256" i="1"/>
  <c r="H13" i="1" s="1"/>
  <c r="G256" i="1"/>
  <c r="G13" i="1" s="1"/>
  <c r="F256" i="1"/>
  <c r="F293" i="1" s="1"/>
  <c r="E256" i="1"/>
  <c r="E293" i="1" s="1"/>
  <c r="D256" i="1"/>
  <c r="D13" i="1" s="1"/>
  <c r="C256" i="1"/>
  <c r="B256" i="1"/>
  <c r="B293" i="1" s="1"/>
  <c r="K252" i="1"/>
  <c r="K289" i="1" s="1"/>
  <c r="J252" i="1"/>
  <c r="J289" i="1" s="1"/>
  <c r="I252" i="1"/>
  <c r="H252" i="1"/>
  <c r="H289" i="1" s="1"/>
  <c r="G252" i="1"/>
  <c r="G289" i="1" s="1"/>
  <c r="F252" i="1"/>
  <c r="F289" i="1" s="1"/>
  <c r="E252" i="1"/>
  <c r="D252" i="1"/>
  <c r="C252" i="1"/>
  <c r="C289" i="1" s="1"/>
  <c r="B252" i="1"/>
  <c r="B289" i="1" s="1"/>
  <c r="K246" i="1"/>
  <c r="J246" i="1"/>
  <c r="I246" i="1"/>
  <c r="H246" i="1"/>
  <c r="G246" i="1"/>
  <c r="F246" i="1"/>
  <c r="E246" i="1"/>
  <c r="D246" i="1"/>
  <c r="C246" i="1"/>
  <c r="B246" i="1"/>
  <c r="K245" i="1"/>
  <c r="J245" i="1"/>
  <c r="I245" i="1"/>
  <c r="H245" i="1"/>
  <c r="G245" i="1"/>
  <c r="F245" i="1"/>
  <c r="E245" i="1"/>
  <c r="D245" i="1"/>
  <c r="C245" i="1"/>
  <c r="B245" i="1"/>
  <c r="K244" i="1"/>
  <c r="J244" i="1"/>
  <c r="I244" i="1"/>
  <c r="H244" i="1"/>
  <c r="G244" i="1"/>
  <c r="F244" i="1"/>
  <c r="E244" i="1"/>
  <c r="D244" i="1"/>
  <c r="C244" i="1"/>
  <c r="B244" i="1"/>
  <c r="K243" i="1"/>
  <c r="J243" i="1"/>
  <c r="I243" i="1"/>
  <c r="H243" i="1"/>
  <c r="G243" i="1"/>
  <c r="F243" i="1"/>
  <c r="E243" i="1"/>
  <c r="D243" i="1"/>
  <c r="C243" i="1"/>
  <c r="B243" i="1"/>
  <c r="K242" i="1"/>
  <c r="J242" i="1"/>
  <c r="I242" i="1"/>
  <c r="H242" i="1"/>
  <c r="G242" i="1"/>
  <c r="F242" i="1"/>
  <c r="E242" i="1"/>
  <c r="D242" i="1"/>
  <c r="C242" i="1"/>
  <c r="B242" i="1"/>
  <c r="K241" i="1"/>
  <c r="J241" i="1"/>
  <c r="I241" i="1"/>
  <c r="H241" i="1"/>
  <c r="G241" i="1"/>
  <c r="F241" i="1"/>
  <c r="E241" i="1"/>
  <c r="D241" i="1"/>
  <c r="C241" i="1"/>
  <c r="B241" i="1"/>
  <c r="K240" i="1"/>
  <c r="J240" i="1"/>
  <c r="I240" i="1"/>
  <c r="H240" i="1"/>
  <c r="G240" i="1"/>
  <c r="F240" i="1"/>
  <c r="E240" i="1"/>
  <c r="D240" i="1"/>
  <c r="C240" i="1"/>
  <c r="B240" i="1"/>
  <c r="K239" i="1"/>
  <c r="J239" i="1"/>
  <c r="I239" i="1"/>
  <c r="H239" i="1"/>
  <c r="G239" i="1"/>
  <c r="F239" i="1"/>
  <c r="E239" i="1"/>
  <c r="D239" i="1"/>
  <c r="C239" i="1"/>
  <c r="B239" i="1"/>
  <c r="K238" i="1"/>
  <c r="J238" i="1"/>
  <c r="I238" i="1"/>
  <c r="H238" i="1"/>
  <c r="G238" i="1"/>
  <c r="F238" i="1"/>
  <c r="E238" i="1"/>
  <c r="D238" i="1"/>
  <c r="C238" i="1"/>
  <c r="B238" i="1"/>
  <c r="K237" i="1"/>
  <c r="J237" i="1"/>
  <c r="I237" i="1"/>
  <c r="H237" i="1"/>
  <c r="G237" i="1"/>
  <c r="F237" i="1"/>
  <c r="E237" i="1"/>
  <c r="D237" i="1"/>
  <c r="C237" i="1"/>
  <c r="B237" i="1"/>
  <c r="K236" i="1"/>
  <c r="J236" i="1"/>
  <c r="I236" i="1"/>
  <c r="H236" i="1"/>
  <c r="G236" i="1"/>
  <c r="F236" i="1"/>
  <c r="E236" i="1"/>
  <c r="D236" i="1"/>
  <c r="C236" i="1"/>
  <c r="B236" i="1"/>
  <c r="K235" i="1"/>
  <c r="J235" i="1"/>
  <c r="I235" i="1"/>
  <c r="H235" i="1"/>
  <c r="G235" i="1"/>
  <c r="F235" i="1"/>
  <c r="E235" i="1"/>
  <c r="D235" i="1"/>
  <c r="C235" i="1"/>
  <c r="B235" i="1"/>
  <c r="K234" i="1"/>
  <c r="J234" i="1"/>
  <c r="I234" i="1"/>
  <c r="H234" i="1"/>
  <c r="G234" i="1"/>
  <c r="F234" i="1"/>
  <c r="E234" i="1"/>
  <c r="D234" i="1"/>
  <c r="C234" i="1"/>
  <c r="B234" i="1"/>
  <c r="K233" i="1"/>
  <c r="J233" i="1"/>
  <c r="I233" i="1"/>
  <c r="H233" i="1"/>
  <c r="G233" i="1"/>
  <c r="F233" i="1"/>
  <c r="E233" i="1"/>
  <c r="D233" i="1"/>
  <c r="C233" i="1"/>
  <c r="B233" i="1"/>
  <c r="K232" i="1"/>
  <c r="J232" i="1"/>
  <c r="I232" i="1"/>
  <c r="H232" i="1"/>
  <c r="G232" i="1"/>
  <c r="F232" i="1"/>
  <c r="E232" i="1"/>
  <c r="D232" i="1"/>
  <c r="C232" i="1"/>
  <c r="B232" i="1"/>
  <c r="K231" i="1"/>
  <c r="J231" i="1"/>
  <c r="I231" i="1"/>
  <c r="H231" i="1"/>
  <c r="G231" i="1"/>
  <c r="F231" i="1"/>
  <c r="E231" i="1"/>
  <c r="D231" i="1"/>
  <c r="C231" i="1"/>
  <c r="B231" i="1"/>
  <c r="K230" i="1"/>
  <c r="J230" i="1"/>
  <c r="I230" i="1"/>
  <c r="H230" i="1"/>
  <c r="G230" i="1"/>
  <c r="F230" i="1"/>
  <c r="E230" i="1"/>
  <c r="D230" i="1"/>
  <c r="C230" i="1"/>
  <c r="B230" i="1"/>
  <c r="K229" i="1"/>
  <c r="J229" i="1"/>
  <c r="I229" i="1"/>
  <c r="H229" i="1"/>
  <c r="G229" i="1"/>
  <c r="F229" i="1"/>
  <c r="E229" i="1"/>
  <c r="D229" i="1"/>
  <c r="C229" i="1"/>
  <c r="B229" i="1"/>
  <c r="K228" i="1"/>
  <c r="J228" i="1"/>
  <c r="I228" i="1"/>
  <c r="H228" i="1"/>
  <c r="G228" i="1"/>
  <c r="F228" i="1"/>
  <c r="E228" i="1"/>
  <c r="D228" i="1"/>
  <c r="C228" i="1"/>
  <c r="B228" i="1"/>
  <c r="K227" i="1"/>
  <c r="J227" i="1"/>
  <c r="I227" i="1"/>
  <c r="H227" i="1"/>
  <c r="G227" i="1"/>
  <c r="F227" i="1"/>
  <c r="E227" i="1"/>
  <c r="D227" i="1"/>
  <c r="C227" i="1"/>
  <c r="B227" i="1"/>
  <c r="K226" i="1"/>
  <c r="J226" i="1"/>
  <c r="I226" i="1"/>
  <c r="H226" i="1"/>
  <c r="G226" i="1"/>
  <c r="F226" i="1"/>
  <c r="E226" i="1"/>
  <c r="D226" i="1"/>
  <c r="C226" i="1"/>
  <c r="B226" i="1"/>
  <c r="K225" i="1"/>
  <c r="J225" i="1"/>
  <c r="I225" i="1"/>
  <c r="H225" i="1"/>
  <c r="G225" i="1"/>
  <c r="F225" i="1"/>
  <c r="E225" i="1"/>
  <c r="D225" i="1"/>
  <c r="C225" i="1"/>
  <c r="B225" i="1"/>
  <c r="K224" i="1"/>
  <c r="J224" i="1"/>
  <c r="I224" i="1"/>
  <c r="H224" i="1"/>
  <c r="G224" i="1"/>
  <c r="F224" i="1"/>
  <c r="E224" i="1"/>
  <c r="D224" i="1"/>
  <c r="C224" i="1"/>
  <c r="B224" i="1"/>
  <c r="K223" i="1"/>
  <c r="J223" i="1"/>
  <c r="I223" i="1"/>
  <c r="H223" i="1"/>
  <c r="G223" i="1"/>
  <c r="F223" i="1"/>
  <c r="E223" i="1"/>
  <c r="D223" i="1"/>
  <c r="C223" i="1"/>
  <c r="B223" i="1"/>
  <c r="K222" i="1"/>
  <c r="J222" i="1"/>
  <c r="I222" i="1"/>
  <c r="H222" i="1"/>
  <c r="G222" i="1"/>
  <c r="F222" i="1"/>
  <c r="E222" i="1"/>
  <c r="D222" i="1"/>
  <c r="C222" i="1"/>
  <c r="B222" i="1"/>
  <c r="K221" i="1"/>
  <c r="J221" i="1"/>
  <c r="I221" i="1"/>
  <c r="H221" i="1"/>
  <c r="G221" i="1"/>
  <c r="F221" i="1"/>
  <c r="E221" i="1"/>
  <c r="D221" i="1"/>
  <c r="C221" i="1"/>
  <c r="B221" i="1"/>
  <c r="K220" i="1"/>
  <c r="J220" i="1"/>
  <c r="I220" i="1"/>
  <c r="H220" i="1"/>
  <c r="G220" i="1"/>
  <c r="F220" i="1"/>
  <c r="E220" i="1"/>
  <c r="D220" i="1"/>
  <c r="C220" i="1"/>
  <c r="B220" i="1"/>
  <c r="K219" i="1"/>
  <c r="J219" i="1"/>
  <c r="I219" i="1"/>
  <c r="H219" i="1"/>
  <c r="G219" i="1"/>
  <c r="F219" i="1"/>
  <c r="E219" i="1"/>
  <c r="D219" i="1"/>
  <c r="C219" i="1"/>
  <c r="B219" i="1"/>
  <c r="K218" i="1"/>
  <c r="J218" i="1"/>
  <c r="I218" i="1"/>
  <c r="H218" i="1"/>
  <c r="G218" i="1"/>
  <c r="F218" i="1"/>
  <c r="E218" i="1"/>
  <c r="D218" i="1"/>
  <c r="C218" i="1"/>
  <c r="B218" i="1"/>
  <c r="K217" i="1"/>
  <c r="J217" i="1"/>
  <c r="I217" i="1"/>
  <c r="H217" i="1"/>
  <c r="G217" i="1"/>
  <c r="F217" i="1"/>
  <c r="E217" i="1"/>
  <c r="D217" i="1"/>
  <c r="C217" i="1"/>
  <c r="B217" i="1"/>
  <c r="K143" i="1"/>
  <c r="J143" i="1"/>
  <c r="I143" i="1"/>
  <c r="H143" i="1"/>
  <c r="G143" i="1"/>
  <c r="F143" i="1"/>
  <c r="E143" i="1"/>
  <c r="D143" i="1"/>
  <c r="C143" i="1"/>
  <c r="B143" i="1"/>
  <c r="K141" i="1"/>
  <c r="J141" i="1"/>
  <c r="I141" i="1"/>
  <c r="H141" i="1"/>
  <c r="G141" i="1"/>
  <c r="F141" i="1"/>
  <c r="E141" i="1"/>
  <c r="D141" i="1"/>
  <c r="C141" i="1"/>
  <c r="B141" i="1"/>
  <c r="K140" i="1"/>
  <c r="J140" i="1"/>
  <c r="I140" i="1"/>
  <c r="H140" i="1"/>
  <c r="G140" i="1"/>
  <c r="F140" i="1"/>
  <c r="E140" i="1"/>
  <c r="D140" i="1"/>
  <c r="C140" i="1"/>
  <c r="B140" i="1"/>
  <c r="K139" i="1"/>
  <c r="J139" i="1"/>
  <c r="I139" i="1"/>
  <c r="H139" i="1"/>
  <c r="G139" i="1"/>
  <c r="F139" i="1"/>
  <c r="E139" i="1"/>
  <c r="D139" i="1"/>
  <c r="C139" i="1"/>
  <c r="B139" i="1"/>
  <c r="K138" i="1"/>
  <c r="J138" i="1"/>
  <c r="I138" i="1"/>
  <c r="H138" i="1"/>
  <c r="G138" i="1"/>
  <c r="F138" i="1"/>
  <c r="E138" i="1"/>
  <c r="D138" i="1"/>
  <c r="C138" i="1"/>
  <c r="B138" i="1"/>
  <c r="K137" i="1"/>
  <c r="J137" i="1"/>
  <c r="I137" i="1"/>
  <c r="H137" i="1"/>
  <c r="G137" i="1"/>
  <c r="F137" i="1"/>
  <c r="E137" i="1"/>
  <c r="D137" i="1"/>
  <c r="C137" i="1"/>
  <c r="B137" i="1"/>
  <c r="K136" i="1"/>
  <c r="J136" i="1"/>
  <c r="I136" i="1"/>
  <c r="H136" i="1"/>
  <c r="G136" i="1"/>
  <c r="F136" i="1"/>
  <c r="E136" i="1"/>
  <c r="D136" i="1"/>
  <c r="C136" i="1"/>
  <c r="B136" i="1"/>
  <c r="K135" i="1"/>
  <c r="J135" i="1"/>
  <c r="I135" i="1"/>
  <c r="H135" i="1"/>
  <c r="G135" i="1"/>
  <c r="F135" i="1"/>
  <c r="E135" i="1"/>
  <c r="D135" i="1"/>
  <c r="C135" i="1"/>
  <c r="B135" i="1"/>
  <c r="K134" i="1"/>
  <c r="J134" i="1"/>
  <c r="I134" i="1"/>
  <c r="H134" i="1"/>
  <c r="G134" i="1"/>
  <c r="F134" i="1"/>
  <c r="E134" i="1"/>
  <c r="D134" i="1"/>
  <c r="C134" i="1"/>
  <c r="B134" i="1"/>
  <c r="K133" i="1"/>
  <c r="J133" i="1"/>
  <c r="I133" i="1"/>
  <c r="H133" i="1"/>
  <c r="G133" i="1"/>
  <c r="F133" i="1"/>
  <c r="E133" i="1"/>
  <c r="D133" i="1"/>
  <c r="C133" i="1"/>
  <c r="B133" i="1"/>
  <c r="K132" i="1"/>
  <c r="J132" i="1"/>
  <c r="I132" i="1"/>
  <c r="H132" i="1"/>
  <c r="G132" i="1"/>
  <c r="F132" i="1"/>
  <c r="E132" i="1"/>
  <c r="D132" i="1"/>
  <c r="C132" i="1"/>
  <c r="B132" i="1"/>
  <c r="K131" i="1"/>
  <c r="J131" i="1"/>
  <c r="I131" i="1"/>
  <c r="H131" i="1"/>
  <c r="G131" i="1"/>
  <c r="F131" i="1"/>
  <c r="E131" i="1"/>
  <c r="D131" i="1"/>
  <c r="C131" i="1"/>
  <c r="B131" i="1"/>
  <c r="K130" i="1"/>
  <c r="J130" i="1"/>
  <c r="I130" i="1"/>
  <c r="H130" i="1"/>
  <c r="G130" i="1"/>
  <c r="F130" i="1"/>
  <c r="E130" i="1"/>
  <c r="D130" i="1"/>
  <c r="C130" i="1"/>
  <c r="B130" i="1"/>
  <c r="K129" i="1"/>
  <c r="J129" i="1"/>
  <c r="I129" i="1"/>
  <c r="H129" i="1"/>
  <c r="G129" i="1"/>
  <c r="F129" i="1"/>
  <c r="E129" i="1"/>
  <c r="D129" i="1"/>
  <c r="C129" i="1"/>
  <c r="B129" i="1"/>
  <c r="K128" i="1"/>
  <c r="J128" i="1"/>
  <c r="I128" i="1"/>
  <c r="H128" i="1"/>
  <c r="G128" i="1"/>
  <c r="F128" i="1"/>
  <c r="E128" i="1"/>
  <c r="D128" i="1"/>
  <c r="C128" i="1"/>
  <c r="B128" i="1"/>
  <c r="K127" i="1"/>
  <c r="J127" i="1"/>
  <c r="I127" i="1"/>
  <c r="H127" i="1"/>
  <c r="G127" i="1"/>
  <c r="F127" i="1"/>
  <c r="E127" i="1"/>
  <c r="D127" i="1"/>
  <c r="C127" i="1"/>
  <c r="B127" i="1"/>
  <c r="K125" i="1"/>
  <c r="J125" i="1"/>
  <c r="I125" i="1"/>
  <c r="H125" i="1"/>
  <c r="G125" i="1"/>
  <c r="F125" i="1"/>
  <c r="E125" i="1"/>
  <c r="D125" i="1"/>
  <c r="C125" i="1"/>
  <c r="B125" i="1"/>
  <c r="K124" i="1"/>
  <c r="J124" i="1"/>
  <c r="I124" i="1"/>
  <c r="H124" i="1"/>
  <c r="G124" i="1"/>
  <c r="F124" i="1"/>
  <c r="E124" i="1"/>
  <c r="D124" i="1"/>
  <c r="C124" i="1"/>
  <c r="B124" i="1"/>
  <c r="K123" i="1"/>
  <c r="J123" i="1"/>
  <c r="I123" i="1"/>
  <c r="H123" i="1"/>
  <c r="G123" i="1"/>
  <c r="F123" i="1"/>
  <c r="E123" i="1"/>
  <c r="D123" i="1"/>
  <c r="C123" i="1"/>
  <c r="B123" i="1"/>
  <c r="K122" i="1"/>
  <c r="J122" i="1"/>
  <c r="I122" i="1"/>
  <c r="H122" i="1"/>
  <c r="G122" i="1"/>
  <c r="F122" i="1"/>
  <c r="E122" i="1"/>
  <c r="D122" i="1"/>
  <c r="C122" i="1"/>
  <c r="B122" i="1"/>
  <c r="K121" i="1"/>
  <c r="J121" i="1"/>
  <c r="I121" i="1"/>
  <c r="H121" i="1"/>
  <c r="G121" i="1"/>
  <c r="F121" i="1"/>
  <c r="E121" i="1"/>
  <c r="D121" i="1"/>
  <c r="C121" i="1"/>
  <c r="B121" i="1"/>
  <c r="K119" i="1"/>
  <c r="J119" i="1"/>
  <c r="I119" i="1"/>
  <c r="H119" i="1"/>
  <c r="G119" i="1"/>
  <c r="F119" i="1"/>
  <c r="E119" i="1"/>
  <c r="D119" i="1"/>
  <c r="C119" i="1"/>
  <c r="B119" i="1"/>
  <c r="K118" i="1"/>
  <c r="J118" i="1"/>
  <c r="I118" i="1"/>
  <c r="H118" i="1"/>
  <c r="G118" i="1"/>
  <c r="F118" i="1"/>
  <c r="E118" i="1"/>
  <c r="D118" i="1"/>
  <c r="C118" i="1"/>
  <c r="B118" i="1"/>
  <c r="K117" i="1"/>
  <c r="J117" i="1"/>
  <c r="I117" i="1"/>
  <c r="H117" i="1"/>
  <c r="G117" i="1"/>
  <c r="F117" i="1"/>
  <c r="E117" i="1"/>
  <c r="D117" i="1"/>
  <c r="C117" i="1"/>
  <c r="B117" i="1"/>
  <c r="K116" i="1"/>
  <c r="J116" i="1"/>
  <c r="I116" i="1"/>
  <c r="H116" i="1"/>
  <c r="G116" i="1"/>
  <c r="F116" i="1"/>
  <c r="E116" i="1"/>
  <c r="D116" i="1"/>
  <c r="C116" i="1"/>
  <c r="B116" i="1"/>
  <c r="K212" i="1"/>
  <c r="J212" i="1"/>
  <c r="I212" i="1"/>
  <c r="H212" i="1"/>
  <c r="G212" i="1"/>
  <c r="F212" i="1"/>
  <c r="E212" i="1"/>
  <c r="D212" i="1"/>
  <c r="C212" i="1"/>
  <c r="K211" i="1"/>
  <c r="J211" i="1"/>
  <c r="I211" i="1"/>
  <c r="H211" i="1"/>
  <c r="G211" i="1"/>
  <c r="F211" i="1"/>
  <c r="E211" i="1"/>
  <c r="D211" i="1"/>
  <c r="C211" i="1"/>
  <c r="K210" i="1"/>
  <c r="J210" i="1"/>
  <c r="I210" i="1"/>
  <c r="H210" i="1"/>
  <c r="G210" i="1"/>
  <c r="F210" i="1"/>
  <c r="E210" i="1"/>
  <c r="D210" i="1"/>
  <c r="C210" i="1"/>
  <c r="K209" i="1"/>
  <c r="J209" i="1"/>
  <c r="I209" i="1"/>
  <c r="H209" i="1"/>
  <c r="G209" i="1"/>
  <c r="F209" i="1"/>
  <c r="E209" i="1"/>
  <c r="D209" i="1"/>
  <c r="C209" i="1"/>
  <c r="K208" i="1"/>
  <c r="J208" i="1"/>
  <c r="I208" i="1"/>
  <c r="H208" i="1"/>
  <c r="G208" i="1"/>
  <c r="F208" i="1"/>
  <c r="E208" i="1"/>
  <c r="D208" i="1"/>
  <c r="C208" i="1"/>
  <c r="K207" i="1"/>
  <c r="J207" i="1"/>
  <c r="I207" i="1"/>
  <c r="H207" i="1"/>
  <c r="G207" i="1"/>
  <c r="F207" i="1"/>
  <c r="E207" i="1"/>
  <c r="D207" i="1"/>
  <c r="C207" i="1"/>
  <c r="K206" i="1"/>
  <c r="J206" i="1"/>
  <c r="I206" i="1"/>
  <c r="H206" i="1"/>
  <c r="G206" i="1"/>
  <c r="F206" i="1"/>
  <c r="E206" i="1"/>
  <c r="D206" i="1"/>
  <c r="C206" i="1"/>
  <c r="K205" i="1"/>
  <c r="J205" i="1"/>
  <c r="I205" i="1"/>
  <c r="H205" i="1"/>
  <c r="G205" i="1"/>
  <c r="F205" i="1"/>
  <c r="E205" i="1"/>
  <c r="D205" i="1"/>
  <c r="C205" i="1"/>
  <c r="K204" i="1"/>
  <c r="J204" i="1"/>
  <c r="I204" i="1"/>
  <c r="H204" i="1"/>
  <c r="G204" i="1"/>
  <c r="F204" i="1"/>
  <c r="E204" i="1"/>
  <c r="D204" i="1"/>
  <c r="C204" i="1"/>
  <c r="K203" i="1"/>
  <c r="J203" i="1"/>
  <c r="I203" i="1"/>
  <c r="H203" i="1"/>
  <c r="G203" i="1"/>
  <c r="F203" i="1"/>
  <c r="E203" i="1"/>
  <c r="D203" i="1"/>
  <c r="C203" i="1"/>
  <c r="K202" i="1"/>
  <c r="J202" i="1"/>
  <c r="I202" i="1"/>
  <c r="H202" i="1"/>
  <c r="G202" i="1"/>
  <c r="F202" i="1"/>
  <c r="E202" i="1"/>
  <c r="D202" i="1"/>
  <c r="C202" i="1"/>
  <c r="K201" i="1"/>
  <c r="J201" i="1"/>
  <c r="I201" i="1"/>
  <c r="H201" i="1"/>
  <c r="G201" i="1"/>
  <c r="F201" i="1"/>
  <c r="E201" i="1"/>
  <c r="D201" i="1"/>
  <c r="C201" i="1"/>
  <c r="K200" i="1"/>
  <c r="J200" i="1"/>
  <c r="I200" i="1"/>
  <c r="H200" i="1"/>
  <c r="G200" i="1"/>
  <c r="F200" i="1"/>
  <c r="E200" i="1"/>
  <c r="D200" i="1"/>
  <c r="C200" i="1"/>
  <c r="K199" i="1"/>
  <c r="J199" i="1"/>
  <c r="I199" i="1"/>
  <c r="H199" i="1"/>
  <c r="G199" i="1"/>
  <c r="F199" i="1"/>
  <c r="E199" i="1"/>
  <c r="D199" i="1"/>
  <c r="C199" i="1"/>
  <c r="K198" i="1"/>
  <c r="J198" i="1"/>
  <c r="I198" i="1"/>
  <c r="H198" i="1"/>
  <c r="G198" i="1"/>
  <c r="F198" i="1"/>
  <c r="E198" i="1"/>
  <c r="D198" i="1"/>
  <c r="C198" i="1"/>
  <c r="K197" i="1"/>
  <c r="J197" i="1"/>
  <c r="I197" i="1"/>
  <c r="H197" i="1"/>
  <c r="G197" i="1"/>
  <c r="F197" i="1"/>
  <c r="E197" i="1"/>
  <c r="D197" i="1"/>
  <c r="C197" i="1"/>
  <c r="K196" i="1"/>
  <c r="J196" i="1"/>
  <c r="I196" i="1"/>
  <c r="H196" i="1"/>
  <c r="G196" i="1"/>
  <c r="F196" i="1"/>
  <c r="E196" i="1"/>
  <c r="D196" i="1"/>
  <c r="C196" i="1"/>
  <c r="K195" i="1"/>
  <c r="J195" i="1"/>
  <c r="I195" i="1"/>
  <c r="H195" i="1"/>
  <c r="G195" i="1"/>
  <c r="F195" i="1"/>
  <c r="E195" i="1"/>
  <c r="D195" i="1"/>
  <c r="C195" i="1"/>
  <c r="K194" i="1"/>
  <c r="J194" i="1"/>
  <c r="I194" i="1"/>
  <c r="H194" i="1"/>
  <c r="G194" i="1"/>
  <c r="F194" i="1"/>
  <c r="E194" i="1"/>
  <c r="D194" i="1"/>
  <c r="C194" i="1"/>
  <c r="K193" i="1"/>
  <c r="J193" i="1"/>
  <c r="I193" i="1"/>
  <c r="H193" i="1"/>
  <c r="G193" i="1"/>
  <c r="F193" i="1"/>
  <c r="E193" i="1"/>
  <c r="D193" i="1"/>
  <c r="C193" i="1"/>
  <c r="K192" i="1"/>
  <c r="J192" i="1"/>
  <c r="I192" i="1"/>
  <c r="H192" i="1"/>
  <c r="G192" i="1"/>
  <c r="F192" i="1"/>
  <c r="E192" i="1"/>
  <c r="D192" i="1"/>
  <c r="C192" i="1"/>
  <c r="K191" i="1"/>
  <c r="J191" i="1"/>
  <c r="I191" i="1"/>
  <c r="H191" i="1"/>
  <c r="G191" i="1"/>
  <c r="F191" i="1"/>
  <c r="E191" i="1"/>
  <c r="D191" i="1"/>
  <c r="C191" i="1"/>
  <c r="K190" i="1"/>
  <c r="J190" i="1"/>
  <c r="I190" i="1"/>
  <c r="H190" i="1"/>
  <c r="G190" i="1"/>
  <c r="F190" i="1"/>
  <c r="E190" i="1"/>
  <c r="D190" i="1"/>
  <c r="C190" i="1"/>
  <c r="K189" i="1"/>
  <c r="J189" i="1"/>
  <c r="I189" i="1"/>
  <c r="H189" i="1"/>
  <c r="G189" i="1"/>
  <c r="F189" i="1"/>
  <c r="E189" i="1"/>
  <c r="D189" i="1"/>
  <c r="C189" i="1"/>
  <c r="K188" i="1"/>
  <c r="J188" i="1"/>
  <c r="I188" i="1"/>
  <c r="H188" i="1"/>
  <c r="G188" i="1"/>
  <c r="F188" i="1"/>
  <c r="E188" i="1"/>
  <c r="D188" i="1"/>
  <c r="C188" i="1"/>
  <c r="K187" i="1"/>
  <c r="J187" i="1"/>
  <c r="I187" i="1"/>
  <c r="H187" i="1"/>
  <c r="G187" i="1"/>
  <c r="F187" i="1"/>
  <c r="E187" i="1"/>
  <c r="D187" i="1"/>
  <c r="C187" i="1"/>
  <c r="K186" i="1"/>
  <c r="J186" i="1"/>
  <c r="I186" i="1"/>
  <c r="H186" i="1"/>
  <c r="G186" i="1"/>
  <c r="F186" i="1"/>
  <c r="E186" i="1"/>
  <c r="D186" i="1"/>
  <c r="C186" i="1"/>
  <c r="K185" i="1"/>
  <c r="J185" i="1"/>
  <c r="I185" i="1"/>
  <c r="H185" i="1"/>
  <c r="G185" i="1"/>
  <c r="F185" i="1"/>
  <c r="E185" i="1"/>
  <c r="D185" i="1"/>
  <c r="C185" i="1"/>
  <c r="K184" i="1"/>
  <c r="J184" i="1"/>
  <c r="I184" i="1"/>
  <c r="H184" i="1"/>
  <c r="G184" i="1"/>
  <c r="F184" i="1"/>
  <c r="E184" i="1"/>
  <c r="D184" i="1"/>
  <c r="C184" i="1"/>
  <c r="K183" i="1"/>
  <c r="J183" i="1"/>
  <c r="I183" i="1"/>
  <c r="H183" i="1"/>
  <c r="G183" i="1"/>
  <c r="F183" i="1"/>
  <c r="E183" i="1"/>
  <c r="D183" i="1"/>
  <c r="C183" i="1"/>
  <c r="K126" i="1"/>
  <c r="J58" i="1"/>
  <c r="J126" i="1" s="1"/>
  <c r="I58" i="1"/>
  <c r="I126" i="1" s="1"/>
  <c r="H58" i="1"/>
  <c r="H126" i="1" s="1"/>
  <c r="G58" i="1"/>
  <c r="G126" i="1" s="1"/>
  <c r="F58" i="1"/>
  <c r="F126" i="1" s="1"/>
  <c r="E58" i="1"/>
  <c r="E126" i="1" s="1"/>
  <c r="D58" i="1"/>
  <c r="C58" i="1"/>
  <c r="C126" i="1" s="1"/>
  <c r="B58" i="1"/>
  <c r="B126" i="1" s="1"/>
  <c r="K120" i="1"/>
  <c r="J52" i="1"/>
  <c r="J120" i="1" s="1"/>
  <c r="I52" i="1"/>
  <c r="I120" i="1" s="1"/>
  <c r="H52" i="1"/>
  <c r="H120" i="1" s="1"/>
  <c r="G52" i="1"/>
  <c r="G120" i="1" s="1"/>
  <c r="F52" i="1"/>
  <c r="F120" i="1" s="1"/>
  <c r="E52" i="1"/>
  <c r="E120" i="1" s="1"/>
  <c r="D52" i="1"/>
  <c r="C52" i="1"/>
  <c r="C120" i="1" s="1"/>
  <c r="B52" i="1"/>
  <c r="B120" i="1" s="1"/>
  <c r="K115" i="1"/>
  <c r="J47" i="1"/>
  <c r="J115" i="1" s="1"/>
  <c r="I47" i="1"/>
  <c r="I115" i="1" s="1"/>
  <c r="H47" i="1"/>
  <c r="H115" i="1" s="1"/>
  <c r="G47" i="1"/>
  <c r="G115" i="1" s="1"/>
  <c r="F47" i="1"/>
  <c r="F115" i="1" s="1"/>
  <c r="E47" i="1"/>
  <c r="D47" i="1"/>
  <c r="C47" i="1"/>
  <c r="C115" i="1" s="1"/>
  <c r="B47" i="1"/>
  <c r="B115" i="1" s="1"/>
  <c r="C13" i="1" l="1"/>
  <c r="C322" i="1"/>
  <c r="D115" i="1"/>
  <c r="D126" i="1"/>
  <c r="D120" i="1"/>
  <c r="D289" i="1"/>
  <c r="C465" i="1"/>
  <c r="G465" i="1"/>
  <c r="K465" i="1"/>
  <c r="B489" i="1"/>
  <c r="C407" i="1"/>
  <c r="D446" i="1"/>
  <c r="H446" i="1"/>
  <c r="D465" i="1"/>
  <c r="H465" i="1"/>
  <c r="E446" i="1"/>
  <c r="I446" i="1"/>
  <c r="E465" i="1"/>
  <c r="I465" i="1"/>
  <c r="C446" i="1"/>
  <c r="G446" i="1"/>
  <c r="K446" i="1"/>
  <c r="B446" i="1"/>
  <c r="F446" i="1"/>
  <c r="J446" i="1"/>
  <c r="B465" i="1"/>
  <c r="F465" i="1"/>
  <c r="J465" i="1"/>
  <c r="K407" i="1"/>
  <c r="B417" i="1"/>
  <c r="E398" i="1"/>
  <c r="I398" i="1"/>
  <c r="B398" i="1"/>
  <c r="F398" i="1"/>
  <c r="J398" i="1"/>
  <c r="F407" i="1"/>
  <c r="J407" i="1"/>
  <c r="E407" i="1"/>
  <c r="I407" i="1"/>
  <c r="D407" i="1"/>
  <c r="H407" i="1"/>
  <c r="G407" i="1"/>
  <c r="C398" i="1"/>
  <c r="G398" i="1"/>
  <c r="K398" i="1"/>
  <c r="D398" i="1"/>
  <c r="H398" i="1"/>
  <c r="B407" i="1"/>
  <c r="E251" i="1"/>
  <c r="E34" i="1" s="1"/>
  <c r="I251" i="1"/>
  <c r="I288" i="1" s="1"/>
  <c r="E13" i="1"/>
  <c r="C293" i="1"/>
  <c r="D293" i="1"/>
  <c r="I13" i="1"/>
  <c r="G293" i="1"/>
  <c r="K293" i="1"/>
  <c r="H293" i="1"/>
  <c r="F13" i="1"/>
  <c r="E289" i="1"/>
  <c r="I289" i="1"/>
  <c r="J251" i="1"/>
  <c r="B13" i="1"/>
  <c r="J13" i="1"/>
  <c r="E74" i="1"/>
  <c r="F251" i="1"/>
  <c r="C251" i="1"/>
  <c r="C288" i="1" s="1"/>
  <c r="G251" i="1"/>
  <c r="G288" i="1" s="1"/>
  <c r="K251" i="1"/>
  <c r="K288" i="1" s="1"/>
  <c r="D251" i="1"/>
  <c r="H251" i="1"/>
  <c r="H288" i="1" s="1"/>
  <c r="B251" i="1"/>
  <c r="E115" i="1"/>
  <c r="H74" i="1"/>
  <c r="B74" i="1"/>
  <c r="B308" i="1" s="1"/>
  <c r="J74" i="1"/>
  <c r="E76" i="1"/>
  <c r="F74" i="1"/>
  <c r="C74" i="1"/>
  <c r="G74" i="1"/>
  <c r="I74" i="1"/>
  <c r="D74" i="1"/>
  <c r="D288" i="1" l="1"/>
  <c r="I40" i="1"/>
  <c r="I308" i="1"/>
  <c r="I27" i="1"/>
  <c r="I336" i="1"/>
  <c r="G41" i="1"/>
  <c r="G27" i="1"/>
  <c r="G308" i="1"/>
  <c r="G336" i="1"/>
  <c r="D308" i="1"/>
  <c r="D27" i="1"/>
  <c r="D336" i="1"/>
  <c r="C27" i="1"/>
  <c r="C308" i="1"/>
  <c r="C336" i="1"/>
  <c r="B27" i="1"/>
  <c r="B336" i="1"/>
  <c r="F42" i="1"/>
  <c r="F308" i="1"/>
  <c r="F27" i="1"/>
  <c r="F336" i="1"/>
  <c r="K27" i="1"/>
  <c r="K308" i="1"/>
  <c r="K336" i="1"/>
  <c r="E40" i="1"/>
  <c r="E308" i="1"/>
  <c r="E27" i="1"/>
  <c r="E336" i="1"/>
  <c r="I34" i="1"/>
  <c r="H41" i="1"/>
  <c r="H308" i="1"/>
  <c r="H27" i="1"/>
  <c r="H336" i="1"/>
  <c r="E26" i="1"/>
  <c r="E373" i="1"/>
  <c r="J40" i="1"/>
  <c r="J308" i="1"/>
  <c r="J27" i="1"/>
  <c r="J336" i="1"/>
  <c r="E288" i="1"/>
  <c r="J42" i="1"/>
  <c r="G34" i="1"/>
  <c r="C34" i="1"/>
  <c r="K42" i="1"/>
  <c r="K40" i="1"/>
  <c r="K38" i="1"/>
  <c r="E41" i="1"/>
  <c r="E38" i="1"/>
  <c r="D34" i="1"/>
  <c r="E42" i="1"/>
  <c r="D42" i="1"/>
  <c r="D40" i="1"/>
  <c r="D38" i="1"/>
  <c r="C42" i="1"/>
  <c r="C40" i="1"/>
  <c r="C38" i="1"/>
  <c r="B38" i="1"/>
  <c r="B41" i="1"/>
  <c r="B40" i="1"/>
  <c r="I41" i="1"/>
  <c r="I38" i="1"/>
  <c r="F38" i="1"/>
  <c r="F41" i="1"/>
  <c r="H42" i="1"/>
  <c r="H40" i="1"/>
  <c r="H38" i="1"/>
  <c r="F288" i="1"/>
  <c r="F34" i="1"/>
  <c r="J288" i="1"/>
  <c r="J34" i="1"/>
  <c r="D41" i="1"/>
  <c r="H34" i="1"/>
  <c r="I42" i="1"/>
  <c r="C41" i="1"/>
  <c r="G40" i="1"/>
  <c r="G42" i="1"/>
  <c r="G38" i="1"/>
  <c r="J38" i="1"/>
  <c r="J41" i="1"/>
  <c r="B288" i="1"/>
  <c r="B34" i="1"/>
  <c r="B42" i="1"/>
  <c r="F40" i="1"/>
  <c r="K41" i="1"/>
  <c r="K34" i="1"/>
  <c r="D142" i="1"/>
  <c r="D5" i="1"/>
  <c r="C142" i="1"/>
  <c r="C5" i="1"/>
  <c r="I142" i="1"/>
  <c r="I5" i="1"/>
  <c r="H142" i="1"/>
  <c r="H5" i="1"/>
  <c r="K142" i="1"/>
  <c r="K5" i="1"/>
  <c r="E6" i="1"/>
  <c r="E142" i="1"/>
  <c r="E5" i="1"/>
  <c r="B142" i="1"/>
  <c r="B5" i="1"/>
  <c r="F142" i="1"/>
  <c r="F5" i="1"/>
  <c r="G142" i="1"/>
  <c r="G5" i="1"/>
  <c r="J142" i="1"/>
  <c r="J5" i="1"/>
  <c r="E92" i="1"/>
  <c r="E144" i="1"/>
  <c r="E108" i="1"/>
  <c r="E86" i="1"/>
  <c r="C76" i="1"/>
  <c r="B76" i="1"/>
  <c r="I76" i="1"/>
  <c r="G76" i="1"/>
  <c r="F76" i="1"/>
  <c r="H76" i="1"/>
  <c r="D76" i="1"/>
  <c r="E110" i="1"/>
  <c r="E106" i="1"/>
  <c r="E104" i="1"/>
  <c r="E102" i="1"/>
  <c r="E100" i="1"/>
  <c r="E98" i="1"/>
  <c r="E96" i="1"/>
  <c r="E94" i="1"/>
  <c r="E90" i="1"/>
  <c r="E88" i="1"/>
  <c r="E84" i="1"/>
  <c r="E82" i="1"/>
  <c r="E109" i="1"/>
  <c r="E105" i="1"/>
  <c r="E101" i="1"/>
  <c r="E97" i="1"/>
  <c r="E93" i="1"/>
  <c r="E89" i="1"/>
  <c r="E85" i="1"/>
  <c r="E81" i="1"/>
  <c r="E107" i="1"/>
  <c r="E103" i="1"/>
  <c r="E99" i="1"/>
  <c r="E95" i="1"/>
  <c r="E91" i="1"/>
  <c r="E87" i="1"/>
  <c r="E83" i="1"/>
  <c r="J76" i="1"/>
  <c r="H9" i="1" l="1"/>
  <c r="K9" i="1"/>
  <c r="F9" i="1"/>
  <c r="I9" i="1"/>
  <c r="C9" i="1"/>
  <c r="D9" i="1"/>
  <c r="J9" i="1"/>
  <c r="E9" i="1"/>
  <c r="G9" i="1"/>
  <c r="F26" i="1"/>
  <c r="F373" i="1"/>
  <c r="C26" i="1"/>
  <c r="C373" i="1"/>
  <c r="G26" i="1"/>
  <c r="G373" i="1"/>
  <c r="K26" i="1"/>
  <c r="K373" i="1"/>
  <c r="J26" i="1"/>
  <c r="J373" i="1"/>
  <c r="D26" i="1"/>
  <c r="D373" i="1"/>
  <c r="I26" i="1"/>
  <c r="I373" i="1"/>
  <c r="H26" i="1"/>
  <c r="H373" i="1"/>
  <c r="B26" i="1"/>
  <c r="B373" i="1"/>
  <c r="K6" i="1"/>
  <c r="H144" i="1"/>
  <c r="H6" i="1"/>
  <c r="B144" i="1"/>
  <c r="G6" i="1"/>
  <c r="J6" i="1"/>
  <c r="D144" i="1"/>
  <c r="D6" i="1"/>
  <c r="I6" i="1"/>
  <c r="F6" i="1"/>
  <c r="C6" i="1"/>
  <c r="J108" i="1"/>
  <c r="J144" i="1"/>
  <c r="C108" i="1"/>
  <c r="C144" i="1"/>
  <c r="F108" i="1"/>
  <c r="F144" i="1"/>
  <c r="I108" i="1"/>
  <c r="I144" i="1"/>
  <c r="G108" i="1"/>
  <c r="G144" i="1"/>
  <c r="K108" i="1"/>
  <c r="K144" i="1"/>
  <c r="H109" i="1"/>
  <c r="H107" i="1"/>
  <c r="H105" i="1"/>
  <c r="H103" i="1"/>
  <c r="H101" i="1"/>
  <c r="H99" i="1"/>
  <c r="H97" i="1"/>
  <c r="H95" i="1"/>
  <c r="H93" i="1"/>
  <c r="H91" i="1"/>
  <c r="H89" i="1"/>
  <c r="H87" i="1"/>
  <c r="H85" i="1"/>
  <c r="H83" i="1"/>
  <c r="H110" i="1"/>
  <c r="H100" i="1"/>
  <c r="H106" i="1"/>
  <c r="H102" i="1"/>
  <c r="H98" i="1"/>
  <c r="H94" i="1"/>
  <c r="H90" i="1"/>
  <c r="H86" i="1"/>
  <c r="H82" i="1"/>
  <c r="H104" i="1"/>
  <c r="H96" i="1"/>
  <c r="H88" i="1"/>
  <c r="H84" i="1"/>
  <c r="H92" i="1"/>
  <c r="H81" i="1"/>
  <c r="D109" i="1"/>
  <c r="D107" i="1"/>
  <c r="D105" i="1"/>
  <c r="D103" i="1"/>
  <c r="D101" i="1"/>
  <c r="D99" i="1"/>
  <c r="D97" i="1"/>
  <c r="D95" i="1"/>
  <c r="D93" i="1"/>
  <c r="D91" i="1"/>
  <c r="D89" i="1"/>
  <c r="D87" i="1"/>
  <c r="D85" i="1"/>
  <c r="D83" i="1"/>
  <c r="D110" i="1"/>
  <c r="D106" i="1"/>
  <c r="D86" i="1"/>
  <c r="D104" i="1"/>
  <c r="D100" i="1"/>
  <c r="D96" i="1"/>
  <c r="D88" i="1"/>
  <c r="D84" i="1"/>
  <c r="D102" i="1"/>
  <c r="D98" i="1"/>
  <c r="D94" i="1"/>
  <c r="D90" i="1"/>
  <c r="D82" i="1"/>
  <c r="D92" i="1"/>
  <c r="D81" i="1"/>
  <c r="H108" i="1"/>
  <c r="B6" i="1"/>
  <c r="B110" i="1"/>
  <c r="B106" i="1"/>
  <c r="B104" i="1"/>
  <c r="B102" i="1"/>
  <c r="B100" i="1"/>
  <c r="B98" i="1"/>
  <c r="B96" i="1"/>
  <c r="B94" i="1"/>
  <c r="B90" i="1"/>
  <c r="B88" i="1"/>
  <c r="B84" i="1"/>
  <c r="B82" i="1"/>
  <c r="B109" i="1"/>
  <c r="B105" i="1"/>
  <c r="B101" i="1"/>
  <c r="B97" i="1"/>
  <c r="B93" i="1"/>
  <c r="B89" i="1"/>
  <c r="B85" i="1"/>
  <c r="B81" i="1"/>
  <c r="B107" i="1"/>
  <c r="B103" i="1"/>
  <c r="B99" i="1"/>
  <c r="B95" i="1"/>
  <c r="B91" i="1"/>
  <c r="B87" i="1"/>
  <c r="B83" i="1"/>
  <c r="B86" i="1"/>
  <c r="B92" i="1"/>
  <c r="D108" i="1"/>
  <c r="G109" i="1"/>
  <c r="G107" i="1"/>
  <c r="G105" i="1"/>
  <c r="G103" i="1"/>
  <c r="G101" i="1"/>
  <c r="G99" i="1"/>
  <c r="G97" i="1"/>
  <c r="G95" i="1"/>
  <c r="G93" i="1"/>
  <c r="G91" i="1"/>
  <c r="G89" i="1"/>
  <c r="G87" i="1"/>
  <c r="G85" i="1"/>
  <c r="G83" i="1"/>
  <c r="G110" i="1"/>
  <c r="G104" i="1"/>
  <c r="G100" i="1"/>
  <c r="G96" i="1"/>
  <c r="G88" i="1"/>
  <c r="G84" i="1"/>
  <c r="G106" i="1"/>
  <c r="G102" i="1"/>
  <c r="G98" i="1"/>
  <c r="G94" i="1"/>
  <c r="G90" i="1"/>
  <c r="G86" i="1"/>
  <c r="G82" i="1"/>
  <c r="G81" i="1"/>
  <c r="G92" i="1"/>
  <c r="I110" i="1"/>
  <c r="I106" i="1"/>
  <c r="I104" i="1"/>
  <c r="I102" i="1"/>
  <c r="I100" i="1"/>
  <c r="I98" i="1"/>
  <c r="I96" i="1"/>
  <c r="I94" i="1"/>
  <c r="I90" i="1"/>
  <c r="I88" i="1"/>
  <c r="I84" i="1"/>
  <c r="I82" i="1"/>
  <c r="I107" i="1"/>
  <c r="I103" i="1"/>
  <c r="I99" i="1"/>
  <c r="I95" i="1"/>
  <c r="I91" i="1"/>
  <c r="I87" i="1"/>
  <c r="I83" i="1"/>
  <c r="I109" i="1"/>
  <c r="I105" i="1"/>
  <c r="I101" i="1"/>
  <c r="I97" i="1"/>
  <c r="I93" i="1"/>
  <c r="I89" i="1"/>
  <c r="I85" i="1"/>
  <c r="I81" i="1"/>
  <c r="I86" i="1"/>
  <c r="I92" i="1"/>
  <c r="B108" i="1"/>
  <c r="K109" i="1"/>
  <c r="K107" i="1"/>
  <c r="K105" i="1"/>
  <c r="K103" i="1"/>
  <c r="K101" i="1"/>
  <c r="K99" i="1"/>
  <c r="K97" i="1"/>
  <c r="K95" i="1"/>
  <c r="K93" i="1"/>
  <c r="K91" i="1"/>
  <c r="K89" i="1"/>
  <c r="K87" i="1"/>
  <c r="K85" i="1"/>
  <c r="K83" i="1"/>
  <c r="K106" i="1"/>
  <c r="K102" i="1"/>
  <c r="K98" i="1"/>
  <c r="K94" i="1"/>
  <c r="K90" i="1"/>
  <c r="K86" i="1"/>
  <c r="K82" i="1"/>
  <c r="K110" i="1"/>
  <c r="K104" i="1"/>
  <c r="K100" i="1"/>
  <c r="K96" i="1"/>
  <c r="K92" i="1"/>
  <c r="K88" i="1"/>
  <c r="K84" i="1"/>
  <c r="K81" i="1"/>
  <c r="F110" i="1"/>
  <c r="F106" i="1"/>
  <c r="F104" i="1"/>
  <c r="F102" i="1"/>
  <c r="F100" i="1"/>
  <c r="F98" i="1"/>
  <c r="F96" i="1"/>
  <c r="F94" i="1"/>
  <c r="F90" i="1"/>
  <c r="F88" i="1"/>
  <c r="F84" i="1"/>
  <c r="F82" i="1"/>
  <c r="F93" i="1"/>
  <c r="F107" i="1"/>
  <c r="F103" i="1"/>
  <c r="F99" i="1"/>
  <c r="F95" i="1"/>
  <c r="F91" i="1"/>
  <c r="F87" i="1"/>
  <c r="F83" i="1"/>
  <c r="F109" i="1"/>
  <c r="F105" i="1"/>
  <c r="F101" i="1"/>
  <c r="F97" i="1"/>
  <c r="F89" i="1"/>
  <c r="F85" i="1"/>
  <c r="F81" i="1"/>
  <c r="F86" i="1"/>
  <c r="F92" i="1"/>
  <c r="J110" i="1"/>
  <c r="J106" i="1"/>
  <c r="J104" i="1"/>
  <c r="J102" i="1"/>
  <c r="J100" i="1"/>
  <c r="J98" i="1"/>
  <c r="J96" i="1"/>
  <c r="J94" i="1"/>
  <c r="J90" i="1"/>
  <c r="J88" i="1"/>
  <c r="J84" i="1"/>
  <c r="J82" i="1"/>
  <c r="J109" i="1"/>
  <c r="J105" i="1"/>
  <c r="J101" i="1"/>
  <c r="J97" i="1"/>
  <c r="J93" i="1"/>
  <c r="J89" i="1"/>
  <c r="J85" i="1"/>
  <c r="J81" i="1"/>
  <c r="J107" i="1"/>
  <c r="J103" i="1"/>
  <c r="J99" i="1"/>
  <c r="J95" i="1"/>
  <c r="J91" i="1"/>
  <c r="J87" i="1"/>
  <c r="J83" i="1"/>
  <c r="J92" i="1"/>
  <c r="J86" i="1"/>
  <c r="C109" i="1"/>
  <c r="C107" i="1"/>
  <c r="C105" i="1"/>
  <c r="C103" i="1"/>
  <c r="C101" i="1"/>
  <c r="C99" i="1"/>
  <c r="C97" i="1"/>
  <c r="C95" i="1"/>
  <c r="C93" i="1"/>
  <c r="C91" i="1"/>
  <c r="C89" i="1"/>
  <c r="C87" i="1"/>
  <c r="C85" i="1"/>
  <c r="C83" i="1"/>
  <c r="C110" i="1"/>
  <c r="C106" i="1"/>
  <c r="C102" i="1"/>
  <c r="C98" i="1"/>
  <c r="C94" i="1"/>
  <c r="C90" i="1"/>
  <c r="C86" i="1"/>
  <c r="C82" i="1"/>
  <c r="C104" i="1"/>
  <c r="C100" i="1"/>
  <c r="C96" i="1"/>
  <c r="C92" i="1"/>
  <c r="C88" i="1"/>
  <c r="C84" i="1"/>
  <c r="C81" i="1"/>
  <c r="B502" i="1"/>
  <c r="K426" i="1" l="1"/>
  <c r="J426" i="1"/>
  <c r="I426" i="1"/>
  <c r="H426" i="1"/>
  <c r="G426" i="1"/>
  <c r="F426" i="1"/>
  <c r="E426" i="1"/>
  <c r="D426" i="1"/>
  <c r="C426" i="1"/>
  <c r="K425" i="1"/>
  <c r="J425" i="1"/>
  <c r="I425" i="1"/>
  <c r="H425" i="1"/>
  <c r="G425" i="1"/>
  <c r="F425" i="1"/>
  <c r="E425" i="1"/>
  <c r="D425" i="1"/>
  <c r="C425" i="1"/>
  <c r="K424" i="1"/>
  <c r="J424" i="1"/>
  <c r="I424" i="1"/>
  <c r="G424" i="1"/>
  <c r="F424" i="1"/>
  <c r="E424" i="1"/>
  <c r="D424" i="1"/>
  <c r="C424" i="1"/>
  <c r="K423" i="1"/>
  <c r="J423" i="1"/>
  <c r="I423" i="1"/>
  <c r="H423" i="1"/>
  <c r="G423" i="1"/>
  <c r="F423" i="1"/>
  <c r="E423" i="1"/>
  <c r="D423" i="1"/>
  <c r="C423" i="1"/>
  <c r="K422" i="1"/>
  <c r="J422" i="1"/>
  <c r="I422" i="1"/>
  <c r="H422" i="1"/>
  <c r="G422" i="1"/>
  <c r="F422" i="1"/>
  <c r="E422" i="1"/>
  <c r="D422" i="1"/>
  <c r="C422" i="1"/>
  <c r="B426" i="1"/>
  <c r="B425" i="1"/>
  <c r="B424" i="1"/>
  <c r="B423" i="1"/>
  <c r="B422" i="1"/>
  <c r="K494" i="1" l="1"/>
  <c r="K502" i="1" s="1"/>
  <c r="J494" i="1"/>
  <c r="J502" i="1" s="1"/>
  <c r="I494" i="1"/>
  <c r="I502" i="1" s="1"/>
  <c r="H494" i="1"/>
  <c r="H502" i="1" s="1"/>
  <c r="G494" i="1"/>
  <c r="G502" i="1" s="1"/>
  <c r="F494" i="1"/>
  <c r="F502" i="1" s="1"/>
  <c r="E494" i="1"/>
  <c r="E502" i="1" s="1"/>
  <c r="D494" i="1"/>
  <c r="D502" i="1" s="1"/>
  <c r="C494" i="1"/>
  <c r="C502" i="1" s="1"/>
  <c r="K483" i="1"/>
  <c r="J483" i="1"/>
  <c r="J489" i="1" s="1"/>
  <c r="I483" i="1"/>
  <c r="I489" i="1" s="1"/>
  <c r="H483" i="1"/>
  <c r="H489" i="1" s="1"/>
  <c r="G483" i="1"/>
  <c r="G489" i="1" s="1"/>
  <c r="F483" i="1"/>
  <c r="F489" i="1" s="1"/>
  <c r="E483" i="1"/>
  <c r="E489" i="1" s="1"/>
  <c r="D483" i="1"/>
  <c r="D489" i="1" s="1"/>
  <c r="C483" i="1"/>
  <c r="C489" i="1" s="1"/>
  <c r="K427" i="1"/>
  <c r="J427" i="1"/>
  <c r="I427" i="1"/>
  <c r="G427" i="1"/>
  <c r="F427" i="1"/>
  <c r="E427" i="1"/>
  <c r="D427" i="1"/>
  <c r="C427" i="1"/>
  <c r="B427" i="1"/>
  <c r="K417" i="1"/>
  <c r="J417" i="1"/>
  <c r="I417" i="1"/>
  <c r="H417" i="1"/>
  <c r="G417" i="1"/>
  <c r="F417" i="1"/>
  <c r="E417" i="1"/>
  <c r="D417" i="1"/>
  <c r="C417" i="1"/>
  <c r="K359" i="1"/>
  <c r="J359" i="1"/>
  <c r="I359" i="1"/>
  <c r="H359" i="1"/>
  <c r="G359" i="1"/>
  <c r="F359" i="1"/>
  <c r="E359" i="1"/>
  <c r="D359" i="1"/>
  <c r="C359" i="1"/>
  <c r="B359" i="1"/>
  <c r="K353" i="1"/>
  <c r="J353" i="1"/>
  <c r="I353" i="1"/>
  <c r="H353" i="1"/>
  <c r="H358" i="1" s="1"/>
  <c r="G353" i="1"/>
  <c r="G358" i="1" s="1"/>
  <c r="F353" i="1"/>
  <c r="F358" i="1" s="1"/>
  <c r="E353" i="1"/>
  <c r="E358" i="1" s="1"/>
  <c r="D353" i="1"/>
  <c r="D358" i="1" s="1"/>
  <c r="C353" i="1"/>
  <c r="C358" i="1" s="1"/>
  <c r="B353" i="1"/>
  <c r="B358" i="1" s="1"/>
  <c r="K337" i="1"/>
  <c r="J337" i="1"/>
  <c r="I337" i="1"/>
  <c r="H337" i="1"/>
  <c r="G337" i="1"/>
  <c r="F337" i="1"/>
  <c r="E337" i="1"/>
  <c r="D337" i="1"/>
  <c r="C337" i="1"/>
  <c r="B337" i="1"/>
  <c r="K489" i="1" l="1"/>
  <c r="D364" i="1"/>
  <c r="D366" i="1" s="1"/>
  <c r="E374" i="1"/>
  <c r="E375" i="1" s="1"/>
  <c r="E309" i="1"/>
  <c r="E310" i="1" s="1"/>
  <c r="I374" i="1"/>
  <c r="I375" i="1" s="1"/>
  <c r="I309" i="1"/>
  <c r="I310" i="1" s="1"/>
  <c r="B374" i="1"/>
  <c r="B375" i="1" s="1"/>
  <c r="B309" i="1"/>
  <c r="B310" i="1" s="1"/>
  <c r="G374" i="1"/>
  <c r="G375" i="1" s="1"/>
  <c r="G309" i="1"/>
  <c r="G310" i="1" s="1"/>
  <c r="E364" i="1"/>
  <c r="E366" i="1" s="1"/>
  <c r="D309" i="1"/>
  <c r="D374" i="1"/>
  <c r="D375" i="1" s="1"/>
  <c r="H309" i="1"/>
  <c r="H310" i="1" s="1"/>
  <c r="H374" i="1"/>
  <c r="H375" i="1" s="1"/>
  <c r="B364" i="1"/>
  <c r="B365" i="1" s="1"/>
  <c r="F364" i="1"/>
  <c r="F366" i="1" s="1"/>
  <c r="F374" i="1"/>
  <c r="F375" i="1" s="1"/>
  <c r="F309" i="1"/>
  <c r="F310" i="1" s="1"/>
  <c r="J374" i="1"/>
  <c r="J375" i="1" s="1"/>
  <c r="J309" i="1"/>
  <c r="J310" i="1" s="1"/>
  <c r="C374" i="1"/>
  <c r="C375" i="1" s="1"/>
  <c r="C309" i="1"/>
  <c r="C310" i="1" s="1"/>
  <c r="K374" i="1"/>
  <c r="K375" i="1" s="1"/>
  <c r="K309" i="1"/>
  <c r="K310" i="1" s="1"/>
  <c r="C364" i="1"/>
  <c r="C366" i="1" s="1"/>
  <c r="G364" i="1"/>
  <c r="G366" i="1" s="1"/>
  <c r="H364" i="1"/>
  <c r="H366" i="1" s="1"/>
  <c r="H424" i="1"/>
  <c r="H427" i="1" s="1"/>
  <c r="I358" i="1"/>
  <c r="I364" i="1" s="1"/>
  <c r="I366" i="1" s="1"/>
  <c r="H307" i="1"/>
  <c r="C329" i="1"/>
  <c r="J358" i="1"/>
  <c r="J364" i="1" s="1"/>
  <c r="J366" i="1" s="1"/>
  <c r="K358" i="1"/>
  <c r="K364" i="1" s="1"/>
  <c r="K366" i="1" s="1"/>
  <c r="D310" i="1" l="1"/>
  <c r="D10" i="1" s="1"/>
  <c r="D365" i="1"/>
  <c r="F365" i="1"/>
  <c r="E365" i="1"/>
  <c r="K377" i="1"/>
  <c r="K381" i="1" s="1"/>
  <c r="K8" i="1"/>
  <c r="J377" i="1"/>
  <c r="J381" i="1" s="1"/>
  <c r="J8" i="1"/>
  <c r="B366" i="1"/>
  <c r="H377" i="1"/>
  <c r="H381" i="1" s="1"/>
  <c r="H8" i="1"/>
  <c r="B8" i="1"/>
  <c r="E377" i="1"/>
  <c r="E381" i="1" s="1"/>
  <c r="E8" i="1"/>
  <c r="C377" i="1"/>
  <c r="C381" i="1" s="1"/>
  <c r="C8" i="1"/>
  <c r="F377" i="1"/>
  <c r="F381" i="1" s="1"/>
  <c r="F8" i="1"/>
  <c r="D377" i="1"/>
  <c r="D11" i="1" s="1"/>
  <c r="D8" i="1"/>
  <c r="G377" i="1"/>
  <c r="G381" i="1" s="1"/>
  <c r="G8" i="1"/>
  <c r="I377" i="1"/>
  <c r="I11" i="1" s="1"/>
  <c r="I8" i="1"/>
  <c r="K312" i="1"/>
  <c r="K314" i="1" s="1"/>
  <c r="K318" i="1" s="1"/>
  <c r="K10" i="1"/>
  <c r="D381" i="1"/>
  <c r="C365" i="1"/>
  <c r="G365" i="1"/>
  <c r="H329" i="1"/>
  <c r="H365" i="1"/>
  <c r="H33" i="1"/>
  <c r="G33" i="1"/>
  <c r="I329" i="1"/>
  <c r="G329" i="1"/>
  <c r="D340" i="1"/>
  <c r="D348" i="1" s="1"/>
  <c r="D329" i="1"/>
  <c r="D307" i="1"/>
  <c r="D33" i="1"/>
  <c r="F307" i="1"/>
  <c r="G340" i="1"/>
  <c r="G342" i="1" s="1"/>
  <c r="G346" i="1" s="1"/>
  <c r="G347" i="1" s="1"/>
  <c r="G385" i="1" s="1"/>
  <c r="H340" i="1"/>
  <c r="H348" i="1" s="1"/>
  <c r="F340" i="1"/>
  <c r="F342" i="1" s="1"/>
  <c r="F346" i="1" s="1"/>
  <c r="F347" i="1" s="1"/>
  <c r="F385" i="1" s="1"/>
  <c r="F33" i="1"/>
  <c r="K365" i="1"/>
  <c r="F10" i="1"/>
  <c r="E307" i="1"/>
  <c r="E10" i="1"/>
  <c r="E33" i="1"/>
  <c r="K329" i="1"/>
  <c r="K307" i="1"/>
  <c r="K33" i="1"/>
  <c r="E329" i="1"/>
  <c r="F329" i="1"/>
  <c r="I365" i="1"/>
  <c r="B329" i="1"/>
  <c r="J329" i="1"/>
  <c r="J365" i="1"/>
  <c r="K340" i="1"/>
  <c r="E340" i="1"/>
  <c r="D312" i="1" l="1"/>
  <c r="D314" i="1" s="1"/>
  <c r="D318" i="1" s="1"/>
  <c r="K319" i="1"/>
  <c r="K35" i="1" s="1"/>
  <c r="K16" i="1"/>
  <c r="H11" i="1"/>
  <c r="G11" i="1"/>
  <c r="E11" i="1"/>
  <c r="F11" i="1"/>
  <c r="I381" i="1"/>
  <c r="J11" i="1"/>
  <c r="C11" i="1"/>
  <c r="D384" i="1"/>
  <c r="D7" i="1"/>
  <c r="K11" i="1"/>
  <c r="H384" i="1"/>
  <c r="H7" i="1"/>
  <c r="H312" i="1"/>
  <c r="H314" i="1" s="1"/>
  <c r="H318" i="1" s="1"/>
  <c r="H10" i="1"/>
  <c r="G348" i="1"/>
  <c r="G307" i="1"/>
  <c r="D342" i="1"/>
  <c r="D346" i="1" s="1"/>
  <c r="D347" i="1" s="1"/>
  <c r="D385" i="1" s="1"/>
  <c r="F312" i="1"/>
  <c r="F314" i="1" s="1"/>
  <c r="F318" i="1" s="1"/>
  <c r="H342" i="1"/>
  <c r="H346" i="1" s="1"/>
  <c r="H347" i="1" s="1"/>
  <c r="H385" i="1" s="1"/>
  <c r="F348" i="1"/>
  <c r="E312" i="1"/>
  <c r="I10" i="1"/>
  <c r="I307" i="1"/>
  <c r="I33" i="1"/>
  <c r="C10" i="1"/>
  <c r="C307" i="1"/>
  <c r="C33" i="1"/>
  <c r="K324" i="1"/>
  <c r="J307" i="1"/>
  <c r="J33" i="1"/>
  <c r="J10" i="1"/>
  <c r="I340" i="1"/>
  <c r="K348" i="1"/>
  <c r="K342" i="1"/>
  <c r="K346" i="1" s="1"/>
  <c r="K347" i="1" s="1"/>
  <c r="K385" i="1" s="1"/>
  <c r="C340" i="1"/>
  <c r="B340" i="1"/>
  <c r="E348" i="1"/>
  <c r="E342" i="1"/>
  <c r="E346" i="1" s="1"/>
  <c r="E347" i="1" s="1"/>
  <c r="E385" i="1" s="1"/>
  <c r="J340" i="1"/>
  <c r="K37" i="1" l="1"/>
  <c r="K36" i="1"/>
  <c r="F319" i="1"/>
  <c r="F35" i="1" s="1"/>
  <c r="F16" i="1"/>
  <c r="D319" i="1"/>
  <c r="D35" i="1" s="1"/>
  <c r="D16" i="1"/>
  <c r="H319" i="1"/>
  <c r="H35" i="1" s="1"/>
  <c r="H16" i="1"/>
  <c r="K327" i="1"/>
  <c r="K330" i="1" s="1"/>
  <c r="F384" i="1"/>
  <c r="F7" i="1"/>
  <c r="E384" i="1"/>
  <c r="E7" i="1"/>
  <c r="K384" i="1"/>
  <c r="K7" i="1"/>
  <c r="G384" i="1"/>
  <c r="G7" i="1"/>
  <c r="G312" i="1"/>
  <c r="G314" i="1" s="1"/>
  <c r="G318" i="1" s="1"/>
  <c r="G10" i="1"/>
  <c r="D324" i="1"/>
  <c r="D327" i="1" s="1"/>
  <c r="D330" i="1" s="1"/>
  <c r="F324" i="1"/>
  <c r="E314" i="1"/>
  <c r="E318" i="1" s="1"/>
  <c r="H324" i="1"/>
  <c r="J312" i="1"/>
  <c r="C312" i="1"/>
  <c r="I312" i="1"/>
  <c r="J348" i="1"/>
  <c r="J342" i="1"/>
  <c r="J346" i="1" s="1"/>
  <c r="J347" i="1" s="1"/>
  <c r="J385" i="1" s="1"/>
  <c r="B348" i="1"/>
  <c r="C348" i="1"/>
  <c r="C342" i="1"/>
  <c r="C346" i="1" s="1"/>
  <c r="C347" i="1" s="1"/>
  <c r="C385" i="1" s="1"/>
  <c r="I342" i="1"/>
  <c r="I346" i="1" s="1"/>
  <c r="I347" i="1" s="1"/>
  <c r="I385" i="1" s="1"/>
  <c r="I348" i="1"/>
  <c r="H36" i="1" l="1"/>
  <c r="F36" i="1"/>
  <c r="F37" i="1"/>
  <c r="G319" i="1"/>
  <c r="G36" i="1" s="1"/>
  <c r="G16" i="1"/>
  <c r="D36" i="1"/>
  <c r="E319" i="1"/>
  <c r="E35" i="1" s="1"/>
  <c r="E16" i="1"/>
  <c r="D37" i="1"/>
  <c r="K368" i="1"/>
  <c r="K367" i="1" s="1"/>
  <c r="K331" i="1"/>
  <c r="G35" i="1"/>
  <c r="H327" i="1"/>
  <c r="H330" i="1" s="1"/>
  <c r="H368" i="1" s="1"/>
  <c r="H367" i="1" s="1"/>
  <c r="F327" i="1"/>
  <c r="F330" i="1" s="1"/>
  <c r="D368" i="1"/>
  <c r="D367" i="1" s="1"/>
  <c r="D331" i="1"/>
  <c r="B384" i="1"/>
  <c r="B7" i="1"/>
  <c r="C384" i="1"/>
  <c r="C7" i="1"/>
  <c r="J384" i="1"/>
  <c r="J7" i="1"/>
  <c r="I384" i="1"/>
  <c r="I7" i="1"/>
  <c r="H37" i="1"/>
  <c r="I314" i="1"/>
  <c r="I318" i="1" s="1"/>
  <c r="J314" i="1"/>
  <c r="J318" i="1" s="1"/>
  <c r="C314" i="1"/>
  <c r="C318" i="1" s="1"/>
  <c r="C319" i="1" s="1"/>
  <c r="E324" i="1"/>
  <c r="G324" i="1"/>
  <c r="G37" i="1" l="1"/>
  <c r="E36" i="1"/>
  <c r="I319" i="1"/>
  <c r="I36" i="1" s="1"/>
  <c r="I16" i="1"/>
  <c r="J319" i="1"/>
  <c r="J35" i="1" s="1"/>
  <c r="J16" i="1"/>
  <c r="C35" i="1"/>
  <c r="C36" i="1"/>
  <c r="F368" i="1"/>
  <c r="F367" i="1" s="1"/>
  <c r="F331" i="1"/>
  <c r="G327" i="1"/>
  <c r="G330" i="1" s="1"/>
  <c r="E327" i="1"/>
  <c r="E330" i="1" s="1"/>
  <c r="E368" i="1" s="1"/>
  <c r="E367" i="1" s="1"/>
  <c r="H331" i="1"/>
  <c r="C37" i="1"/>
  <c r="C324" i="1"/>
  <c r="C327" i="1" s="1"/>
  <c r="C330" i="1" s="1"/>
  <c r="E37" i="1"/>
  <c r="J324" i="1"/>
  <c r="I324" i="1"/>
  <c r="I35" i="1" l="1"/>
  <c r="J36" i="1"/>
  <c r="G368" i="1"/>
  <c r="G367" i="1" s="1"/>
  <c r="G331" i="1"/>
  <c r="I327" i="1"/>
  <c r="I330" i="1" s="1"/>
  <c r="E331" i="1"/>
  <c r="C368" i="1"/>
  <c r="C367" i="1" s="1"/>
  <c r="C331" i="1"/>
  <c r="J327" i="1"/>
  <c r="J330" i="1" s="1"/>
  <c r="I37" i="1"/>
  <c r="J37" i="1"/>
  <c r="B376" i="1"/>
  <c r="B377" i="1" s="1"/>
  <c r="B341" i="1"/>
  <c r="B342" i="1" s="1"/>
  <c r="B346" i="1" s="1"/>
  <c r="B347" i="1" s="1"/>
  <c r="B385" i="1" s="1"/>
  <c r="B9" i="1"/>
  <c r="J368" i="1" l="1"/>
  <c r="J367" i="1" s="1"/>
  <c r="J331" i="1"/>
  <c r="I368" i="1"/>
  <c r="I367" i="1" s="1"/>
  <c r="I331" i="1"/>
  <c r="B381" i="1"/>
  <c r="B11" i="1"/>
  <c r="B307" i="1"/>
  <c r="B33" i="1"/>
  <c r="B312" i="1" l="1"/>
  <c r="B314" i="1" s="1"/>
  <c r="B318" i="1" s="1"/>
  <c r="B10" i="1"/>
  <c r="B319" i="1" l="1"/>
  <c r="B324" i="1"/>
  <c r="B327" i="1" s="1"/>
  <c r="B330" i="1" s="1"/>
  <c r="B35" i="1" l="1"/>
  <c r="B36" i="1"/>
  <c r="B37" i="1"/>
  <c r="B331" i="1"/>
  <c r="B368" i="1"/>
  <c r="B367" i="1" s="1"/>
</calcChain>
</file>

<file path=xl/sharedStrings.xml><?xml version="1.0" encoding="utf-8"?>
<sst xmlns="http://schemas.openxmlformats.org/spreadsheetml/2006/main" count="569" uniqueCount="262">
  <si>
    <t>Table 1: GROSS DOMESTIC PRODUCT AND SOME ALLIED AGGREGATES SUMMARY TABLE</t>
  </si>
  <si>
    <t>shs billions</t>
  </si>
  <si>
    <t>Heading</t>
  </si>
  <si>
    <t>1. Gross Domestic Product at b.p</t>
  </si>
  <si>
    <t>2. Gross Domestic Product at m.p.</t>
  </si>
  <si>
    <t>3. Gross National Income at b.p</t>
  </si>
  <si>
    <t>4. Gross National Income at m.p.</t>
  </si>
  <si>
    <t>5. Net Domestic Product at b.p</t>
  </si>
  <si>
    <t>6. Net National Income at b.p</t>
  </si>
  <si>
    <t>7. Net National Income at m.p.</t>
  </si>
  <si>
    <t>8. Gross Fixed capital Formation</t>
  </si>
  <si>
    <t>9. Gross Capital Formation</t>
  </si>
  <si>
    <t>10. Government Final Consump. Exp.</t>
  </si>
  <si>
    <t>11. Household Final Consumption Exp.</t>
  </si>
  <si>
    <t>12. Net Savings</t>
  </si>
  <si>
    <t>13. Gross Domestic Product at b.p</t>
  </si>
  <si>
    <t>14. Gross Fixed capital Formation</t>
  </si>
  <si>
    <t>15. Gross Capital Formation</t>
  </si>
  <si>
    <t>PER CAPITA GDP</t>
  </si>
  <si>
    <t xml:space="preserve">       m.p.=&gt;market prices.</t>
  </si>
  <si>
    <t>Table 2: SELECTED IMPORTANT RATIOS AT CURRENT PRICES</t>
  </si>
  <si>
    <t>Percentages</t>
  </si>
  <si>
    <t>1.Compensation of Employees to Net Domestic Product (NDP) at b.p.</t>
  </si>
  <si>
    <t>2. Gross Capital formation to GDP at m.p.</t>
  </si>
  <si>
    <t>5. Savings to Net National Disposable income at m.p</t>
  </si>
  <si>
    <t>6. GFCF at current prices / GDP at current  b.p</t>
  </si>
  <si>
    <t>7. GFCF at constant prices /GDP at constant b.p</t>
  </si>
  <si>
    <t>8. Agriculture, Fishing,Hunting and Forestry to GDP at current  b.p</t>
  </si>
  <si>
    <t>9. Industry and construction to GDP at current b.p</t>
  </si>
  <si>
    <t>10. Services to GDP at current b.p</t>
  </si>
  <si>
    <t>Table 3: GROSS DOMESTIC PRODUCT ESTIMATES AT CURRENT PRICES BY ECONOMIC ACTIVITY</t>
  </si>
  <si>
    <t xml:space="preserve"> Shs million</t>
  </si>
  <si>
    <t>Economic Activity</t>
  </si>
  <si>
    <t>Crops</t>
  </si>
  <si>
    <t>Livestock</t>
  </si>
  <si>
    <t>Fishing</t>
  </si>
  <si>
    <t>Services</t>
  </si>
  <si>
    <t>GDP at current market prices</t>
  </si>
  <si>
    <t>Table 3a: SHARES OF GROSS DOMESTIC PRODUCT AT CURRENT PRICES BY ECONOMIC ACTIVITY</t>
  </si>
  <si>
    <t>Percentage</t>
  </si>
  <si>
    <t>Taxes on products</t>
  </si>
  <si>
    <t>Gross domestic product at market prices</t>
  </si>
  <si>
    <t xml:space="preserve">  Shs million</t>
  </si>
  <si>
    <t>Table 4a :ANNUAL GROWTH RATES OF GROSS DOMESTIC PRODUCT  BY ECONOMIC ACTIVITY</t>
  </si>
  <si>
    <t>Table 5: GROSS DOMESTIC PRODUCT BY TYPE OF EXPENDITURE AT CURRENT MARKET  PRICES</t>
  </si>
  <si>
    <t>Type of Expenditure</t>
  </si>
  <si>
    <t>Gross fixed capital formation</t>
  </si>
  <si>
    <t>Changes in inventories</t>
  </si>
  <si>
    <t>Exports of goods and services</t>
  </si>
  <si>
    <t>Imports of goods and services</t>
  </si>
  <si>
    <t>Implied deflators</t>
  </si>
  <si>
    <t>Table 6:NATIONAL DISPOSABLE INCOME AND ITS APPROPRIATION AT CURRENT MARKET PRICES</t>
  </si>
  <si>
    <t>1. Compensation of employees</t>
  </si>
  <si>
    <t>2. Operating surplus</t>
  </si>
  <si>
    <t>3. Net Domestic Product at basic price</t>
  </si>
  <si>
    <t>4. Net primary income from ROW</t>
  </si>
  <si>
    <t>5. Net National Income at basic price.</t>
  </si>
  <si>
    <t>6.Taxes on products</t>
  </si>
  <si>
    <t>8.  Net National Income at m.p.</t>
  </si>
  <si>
    <t xml:space="preserve">9.  Net current Transfers from ROW  </t>
  </si>
  <si>
    <t>10.Net National Disposable Income at m.p</t>
  </si>
  <si>
    <t>11.Government final consumption expenditure</t>
  </si>
  <si>
    <t>12. Household final consumption expenditure</t>
  </si>
  <si>
    <t>13.  Net Savings</t>
  </si>
  <si>
    <t>14.  Net National Disposable Income at m.p.</t>
  </si>
  <si>
    <t>Table 7:CAPITAL FINANCE AT CURRENT PRICES</t>
  </si>
  <si>
    <t>2.Consumption on fixed capital</t>
  </si>
  <si>
    <t>3.Net capital transfer from ROW</t>
  </si>
  <si>
    <t>4. Finance of Gross accumulation</t>
  </si>
  <si>
    <t>5. Changes in Inventories</t>
  </si>
  <si>
    <t>6.Gross fixed capital formation</t>
  </si>
  <si>
    <t>7.Net Lending(+)/Borrowing(-) from ROW</t>
  </si>
  <si>
    <t>8. Gross Accumulation</t>
  </si>
  <si>
    <t>Table 8:RELATION AMONG NATIONAL ACCOUNTING AGGREGATES AT CURRENT BASIC PRICES</t>
  </si>
  <si>
    <t>1. Gross Domestic Product at basic price.</t>
  </si>
  <si>
    <t>2.  Net primary income from ROW</t>
  </si>
  <si>
    <t xml:space="preserve">    2.1 Primary  Income receivable</t>
  </si>
  <si>
    <t xml:space="preserve">    2.2 Less Primary income payable</t>
  </si>
  <si>
    <t xml:space="preserve">3. Equals: Gross National Product at b.p </t>
  </si>
  <si>
    <t>4. Less: Consumption of Fixed Capital</t>
  </si>
  <si>
    <t>5. Equals: Net National Product at basic price</t>
  </si>
  <si>
    <t>6. Plus: Net Current Transfers from abroad</t>
  </si>
  <si>
    <t xml:space="preserve">   6.1 Current Transfers receivable</t>
  </si>
  <si>
    <t xml:space="preserve">   6.2 Less: Current transfer payable</t>
  </si>
  <si>
    <t>7. Equals: Net National Disposable Income at b.p</t>
  </si>
  <si>
    <t xml:space="preserve">8. Gross National Disposable Income at b.p </t>
  </si>
  <si>
    <t>9. Gross National Income at basic prices</t>
  </si>
  <si>
    <t>Table 8a: INTERNATIONAL TRANSACTIONS AT CURRENT PRICES</t>
  </si>
  <si>
    <t>1. Export of goods and services:</t>
  </si>
  <si>
    <t xml:space="preserve">    1.1 Export of Goods</t>
  </si>
  <si>
    <t xml:space="preserve">    1.2 Export of services</t>
  </si>
  <si>
    <t>2. Primary incomes receivable</t>
  </si>
  <si>
    <t xml:space="preserve">3. Current transfers receivable </t>
  </si>
  <si>
    <t>4. Total external transactions receivable by the Nation</t>
  </si>
  <si>
    <t>5. Import of goods and services:</t>
  </si>
  <si>
    <t xml:space="preserve">   5.1 Import of goods</t>
  </si>
  <si>
    <t xml:space="preserve">   5.2 Import of  services</t>
  </si>
  <si>
    <t>6. Primary incomes payable</t>
  </si>
  <si>
    <t>7. Current transfers payable</t>
  </si>
  <si>
    <t>8. Current external balance</t>
  </si>
  <si>
    <t>9. Total external transactions paid by the Nation</t>
  </si>
  <si>
    <t>10. Current external balance</t>
  </si>
  <si>
    <t>11.Errors and ommissions</t>
  </si>
  <si>
    <t>12. Net lending (+) or Borrowing (-) from the ROW</t>
  </si>
  <si>
    <t>Table 9:RELATION AMONG NATIONAL ACCOUNTING AGGREGATES AT CURRENT MARKET PRICES</t>
  </si>
  <si>
    <t>1. Gross Domestic Product at m.p.</t>
  </si>
  <si>
    <t xml:space="preserve">2.  Plus: Net primary income from ROW </t>
  </si>
  <si>
    <t>3. Equals: Gross National Income at m.p.</t>
  </si>
  <si>
    <t>5. Equals: Net National Income at m.p.</t>
  </si>
  <si>
    <t>6. Plus: Net Current Transfers received from abroad</t>
  </si>
  <si>
    <t>6.1 Current Transfers receivable</t>
  </si>
  <si>
    <t>6.2 Less: Current transfer payable</t>
  </si>
  <si>
    <t>7. Equals: Net National Disposable Income at m.p.</t>
  </si>
  <si>
    <t>MEMORUNDUM ITEMS:</t>
  </si>
  <si>
    <t>Gross National Income at basic prices (Mill.US $)</t>
  </si>
  <si>
    <t xml:space="preserve">Gross National Disposable Income at basic prices (Mill. US$) </t>
  </si>
  <si>
    <t>Shs. million</t>
  </si>
  <si>
    <t>Economic activity</t>
  </si>
  <si>
    <t>Table 11: GROSS DOMESTIC PRODUCT OF INDUSTRY &amp; CONSTRUCTION AT CURRENT PRICES</t>
  </si>
  <si>
    <t>1. Mining and quarrying</t>
  </si>
  <si>
    <t>2. Manufacturing</t>
  </si>
  <si>
    <t>5. Construction</t>
  </si>
  <si>
    <t>Total Industry and Construction</t>
  </si>
  <si>
    <t>Table 12: GROSS DOMESTIC PRODUCT OF SERVICES AT CURRENT PRICES</t>
  </si>
  <si>
    <t>Total Services</t>
  </si>
  <si>
    <t>Table 13: GROSS CAPITAL FORMATION AT CURRENT PRICES</t>
  </si>
  <si>
    <t xml:space="preserve">Type of Capital formation </t>
  </si>
  <si>
    <t>B. Changes in Inventories</t>
  </si>
  <si>
    <t>C. Gross Capital Formation</t>
  </si>
  <si>
    <t>Table 13a: GROSS CAPITAL FORMATION BY PUBLIC AND PRIVATE SECTORS AT CURRENT PRICES</t>
  </si>
  <si>
    <t>A. Gross Fixed Capital Formation</t>
  </si>
  <si>
    <t>1. Central Government:</t>
  </si>
  <si>
    <t>2. Parastatals:</t>
  </si>
  <si>
    <t>3. Institutions:</t>
  </si>
  <si>
    <t>4. Private</t>
  </si>
  <si>
    <t>AT 2007 PRICES</t>
  </si>
  <si>
    <t>1. Buildings and Structures</t>
  </si>
  <si>
    <t>2. Transport Equipment</t>
  </si>
  <si>
    <t>3.Machinery and Equipment</t>
  </si>
  <si>
    <t>4. Other Machinery and Equipment</t>
  </si>
  <si>
    <t>5. Animal Resources</t>
  </si>
  <si>
    <t>6. Research and Development</t>
  </si>
  <si>
    <t>Forestry</t>
  </si>
  <si>
    <t>Industry and Construction</t>
  </si>
  <si>
    <t>FISIM, unallocated</t>
  </si>
  <si>
    <t>A: Agriculture, Forestry and Fishing</t>
  </si>
  <si>
    <t>B: Mining and quarrying</t>
  </si>
  <si>
    <t>C: Manufacturing</t>
  </si>
  <si>
    <t>D: Electricity supply</t>
  </si>
  <si>
    <t>E: Water supply; sewerage, waste management</t>
  </si>
  <si>
    <t>F: Construction</t>
  </si>
  <si>
    <t>G: Wholesale and retail trade; repairs</t>
  </si>
  <si>
    <t>H: Transport and storage</t>
  </si>
  <si>
    <t>I: Accomodation and Food Services</t>
  </si>
  <si>
    <t>J: Information and communication</t>
  </si>
  <si>
    <t>K: Financial and insurance activities</t>
  </si>
  <si>
    <t>L: Real estate</t>
  </si>
  <si>
    <t>M: Professional, scientific and technical activities</t>
  </si>
  <si>
    <t>N: Administrative and support service activities</t>
  </si>
  <si>
    <t>O: Public administration and defence</t>
  </si>
  <si>
    <t>P: Education</t>
  </si>
  <si>
    <t>R: Arts, entertainment and recreation</t>
  </si>
  <si>
    <t>S: Other service activities</t>
  </si>
  <si>
    <t>T: Activities of households as employers;</t>
  </si>
  <si>
    <t>All Economic Activities</t>
  </si>
  <si>
    <t>GDP at Market prices</t>
  </si>
  <si>
    <t>Final Consumption</t>
  </si>
  <si>
    <t>Government final consumption</t>
  </si>
  <si>
    <t>Household final consumption</t>
  </si>
  <si>
    <t>Non Profit Institutions Serving Households</t>
  </si>
  <si>
    <t>Capital Formation</t>
  </si>
  <si>
    <t>Export of goods</t>
  </si>
  <si>
    <t>Export of services</t>
  </si>
  <si>
    <t>Import of goods</t>
  </si>
  <si>
    <t>Import of services</t>
  </si>
  <si>
    <t>Errors and Omissions</t>
  </si>
  <si>
    <t>GDP at constant 2007 market prices</t>
  </si>
  <si>
    <t>Gross Capital Formation</t>
  </si>
  <si>
    <t xml:space="preserve">Tanzania Mainland Population </t>
  </si>
  <si>
    <t>Table 10: GROSS DOMESTIC PRODUCT OF AGRICULTURE AT CURRENT PRICES</t>
  </si>
  <si>
    <t>Total Agriculture</t>
  </si>
  <si>
    <t>1. Crops</t>
  </si>
  <si>
    <t>2. Livestock</t>
  </si>
  <si>
    <t>3. Forestry and Hunting</t>
  </si>
  <si>
    <t>4. Fishing</t>
  </si>
  <si>
    <t>3. Electricity supply</t>
  </si>
  <si>
    <t>4. Water supply,sewarage, waste management</t>
  </si>
  <si>
    <t>1. Wholesale and retail trade; repairs</t>
  </si>
  <si>
    <t>2. Transport and storage</t>
  </si>
  <si>
    <t>3. Accomodation and Food Services</t>
  </si>
  <si>
    <t>4. Information and communication</t>
  </si>
  <si>
    <t>5. Financial and insurance activities</t>
  </si>
  <si>
    <t>6. Real estate</t>
  </si>
  <si>
    <t>7. Professional, scientific and technical activities</t>
  </si>
  <si>
    <t>8. Administrative and support service activities</t>
  </si>
  <si>
    <t>9. Public administration and defence</t>
  </si>
  <si>
    <t>10. Education</t>
  </si>
  <si>
    <t>11. Human health and social work activities</t>
  </si>
  <si>
    <t>12. Arts, entertainment and recreation</t>
  </si>
  <si>
    <t>13. Other service activities</t>
  </si>
  <si>
    <t>14. Activities of households as employers;</t>
  </si>
  <si>
    <t>13. Non Profit Institutions Serving Households</t>
  </si>
  <si>
    <t xml:space="preserve">16. Per Capita GDP at  current market prices </t>
  </si>
  <si>
    <t xml:space="preserve">17. Per Capita GDP at  current basic prices </t>
  </si>
  <si>
    <t xml:space="preserve"> Q: Human health and social work activities</t>
  </si>
  <si>
    <t>Table 3b:IMPLICIT DEFLATORS OF GROSS DOMESTIC PRODUCT BY ECONOMIC ACTIVITIES (2007 = 100)</t>
  </si>
  <si>
    <t>Table 4 :GROSS DOMESTIC PRODUCT AT 2007 PRICES BY ECONOMIC ACTIVITY</t>
  </si>
  <si>
    <t>Table 4b :SHARES OF GROSS DOMESTIC PRODUCT AT 2007 PRICES BY ECONOMIC ACTIVITY</t>
  </si>
  <si>
    <t xml:space="preserve">Table 5a: GROSS DOMESTIC PRODUCT AT 2007 MARKET PRICES BY TYPE OF EXPENDITURE </t>
  </si>
  <si>
    <t>Table 5b: IMPLICIT DEFLATORS OF GROSS DOMESTIC PRODUCT BY EXPENDITURE (2007 = 100)</t>
  </si>
  <si>
    <t>Table 10a: GROSS DOMESTIC PRODUCT OF AGRICULTURE AT 2007 PRICES</t>
  </si>
  <si>
    <t>Table 11a: GROSS DOMESTIC PRODUCT OF INDUSTRY &amp; CONSTRUCTION AT 2007 PRICES</t>
  </si>
  <si>
    <t>3. Government Final Consumption Expenditure  to Net National Disposable income at m.p</t>
  </si>
  <si>
    <t>4. Household Final consumption Expenditure  to Net National Disposable income at m.p</t>
  </si>
  <si>
    <t>Table 12a: GROSS DOMESTIC PRODUCT OF SERVICES AT 2007 PRICES</t>
  </si>
  <si>
    <t>Table 13b: GROSS CAPITAL FORMATION AT 2007 PRICES</t>
  </si>
  <si>
    <t>Exchange rates Shs/USD (annual average)</t>
  </si>
  <si>
    <t>Table 13c: GROSS FIXED CAPITAL FORMATION BY KIND OF ECONOMIC ACTIVITY AT CURRENT PRICES</t>
  </si>
  <si>
    <t>1. Agriculture (crops, Livestock, Forestry, Fishing and Hunting)</t>
  </si>
  <si>
    <t>2. Mining and Quarrying</t>
  </si>
  <si>
    <t>3. Manufacturing</t>
  </si>
  <si>
    <t>4. Electricity and Water Supply</t>
  </si>
  <si>
    <t>6. Wholesale and Retail Trade and Hotels and Restaurants</t>
  </si>
  <si>
    <t>7. Transport, Storage and Communication</t>
  </si>
  <si>
    <t>8. Financial intermediation, Real Estate and B.S</t>
  </si>
  <si>
    <t>9. Public Administration, Education, Health and O.S</t>
  </si>
  <si>
    <t>10. Gross Fixed Capital Formation</t>
  </si>
  <si>
    <t>Note: B.S &gt;&gt;  Business Services</t>
  </si>
  <si>
    <t xml:space="preserve">          O.S &gt;&gt;  Other Services</t>
  </si>
  <si>
    <t>Table 14: REGIONAL GDP AT CURRENT MARKET PRICES</t>
  </si>
  <si>
    <t>REGION/YEAR</t>
  </si>
  <si>
    <t>Dodoma</t>
  </si>
  <si>
    <t>Arusha</t>
  </si>
  <si>
    <t>Kilimanjaro</t>
  </si>
  <si>
    <t>Tanga</t>
  </si>
  <si>
    <t>Morogoro</t>
  </si>
  <si>
    <t>Pwani</t>
  </si>
  <si>
    <t>Dar -es salaam</t>
  </si>
  <si>
    <t>Lindi</t>
  </si>
  <si>
    <t>Mtwara</t>
  </si>
  <si>
    <t>Ruvuma</t>
  </si>
  <si>
    <t>Iringa</t>
  </si>
  <si>
    <t>Mbeya</t>
  </si>
  <si>
    <t>Singida</t>
  </si>
  <si>
    <t>Tabora</t>
  </si>
  <si>
    <t>Rukwa</t>
  </si>
  <si>
    <t>Kigoma</t>
  </si>
  <si>
    <t>Shinyanga</t>
  </si>
  <si>
    <t>Kagera</t>
  </si>
  <si>
    <t>Mwanza</t>
  </si>
  <si>
    <t>Mara</t>
  </si>
  <si>
    <t>Manyara</t>
  </si>
  <si>
    <t>TANZANIA MAINLAND</t>
  </si>
  <si>
    <t>Table 14a: REGIONAL GDP AT CURRENT PRICES</t>
  </si>
  <si>
    <t>Dar es salaam</t>
  </si>
  <si>
    <t>Table 14b: REGIONAL  PER CAPITA GDP AT CURRENT MARKET PRICES</t>
  </si>
  <si>
    <t>Shs.</t>
  </si>
  <si>
    <t>Appendix 1.    AVERAGE ANNUAL RATES OF GROWTH OF TOTAL GDP AT 2007 BASIC PRICES</t>
  </si>
  <si>
    <t>Appendix 2.    AVERAGE ANNUAL RATES OF GROWTH OF AGRICULTURE &amp; FISHING  GDP AT 2007 BASIC PRICES</t>
  </si>
  <si>
    <t>Appendix 3.     AVERAGE ANNUAL RATES OF GROWTH OF INDUSTRY &amp; CONSTRUCTION GDP AT 2007 PRICES</t>
  </si>
  <si>
    <t>Appendix 4.    AVERAGE ANNUAL RATES OF GROWTH OF SERVICES GDP AT 2007 PRICES</t>
  </si>
  <si>
    <t>Songwe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</si>
</sst>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 &quot;-&quot;??_);_(@_)"/>
    <numFmt numFmtId="164" formatCode="_-* #,##0.00_-;\-* #,##0.00_-;_-* &quot;-&quot;??_-;_-@_-"/>
    <numFmt numFmtId="165" formatCode="_-* #,##0_-;\-* #,##0_-;_-* &quot;-&quot;??_-;_-@_-"/>
    <numFmt numFmtId="166" formatCode="#,##0.0"/>
    <numFmt numFmtId="167" formatCode="0.0"/>
    <numFmt numFmtId="168" formatCode="_-* #,##0.0_-;\-* #,##0.0_-;_-* &quot;-&quot;??_-;_-@_-"/>
    <numFmt numFmtId="169" formatCode="0.0%"/>
    <numFmt numFmtId="170" formatCode="_-* #,##0.000_-;\-* #,##0.000_-;_-* &quot;-&quot;??_-;_-@_-"/>
    <numFmt numFmtId="171" formatCode="#,##0.000"/>
    <numFmt numFmtId="172" formatCode="&quot;£&quot;#,##0.00;[Red]\-&quot;£&quot;#,##0.00"/>
    <numFmt numFmtId="173" formatCode="#,##0.000000"/>
    <numFmt numFmtId="174" formatCode="0.000"/>
    <numFmt numFmtId="175" formatCode="#,##0.0000"/>
  </numFmts>
  <fonts count="10" x14ac:knownFonts="1">
    <font>
      <sz val="10"/>
      <name val="Arial"/>
    </font>
    <font>
      <sz val="10"/>
      <name val="Arial"/>
      <family val="2"/>
    </font>
    <font>
      <b/>
      <sz val="12"/>
      <name val="Times New Roman"/>
      <family val="1"/>
    </font>
    <font>
      <sz val="12"/>
      <name val="Times New Roman"/>
      <family val="1"/>
    </font>
    <font>
      <i/>
      <sz val="12"/>
      <name val="Times New Roman"/>
      <family val="1"/>
    </font>
    <font>
      <sz val="10"/>
      <name val="Arial"/>
      <family val="2"/>
    </font>
    <font>
      <b/>
      <i/>
      <sz val="12"/>
      <name val="Times New Roman"/>
      <family val="1"/>
    </font>
    <font>
      <sz val="12"/>
      <color theme="1"/>
      <name val="Times New Roman"/>
      <family val="1"/>
    </font>
    <font>
      <b/>
      <sz val="12"/>
      <color theme="1"/>
      <name val="Times New Roman"/>
      <family val="1"/>
    </font>
    <font>
      <sz val="11"/>
      <name val="Arial"/>
      <family val="2"/>
    </font>
  </fonts>
  <fills count="2">
    <fill>
      <patternFill patternType="none"/>
    </fill>
    <fill>
      <patternFill patternType="gray125"/>
    </fill>
  </fills>
  <borders count="1">
    <border>
      <left/>
      <right/>
      <top/>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9" fontId="5" fillId="0" borderId="0" applyFont="0" applyFill="0" applyBorder="0" applyAlignment="0" applyProtection="0"/>
    <xf numFmtId="0" fontId="5" fillId="0" borderId="0"/>
    <xf numFmtId="9" fontId="1" fillId="0" borderId="0" applyFont="0" applyFill="0" applyBorder="0" applyAlignment="0" applyProtection="0"/>
    <xf numFmtId="164" fontId="1" fillId="0" borderId="0" applyFont="0" applyFill="0" applyBorder="0" applyAlignment="0" applyProtection="0"/>
  </cellStyleXfs>
  <cellXfs count="149">
    <xf numFmtId="0" fontId="0" fillId="0" borderId="0" xfId="0"/>
    <xf numFmtId="164" fontId="3" fillId="0" borderId="0" xfId="1" applyFont="1" applyBorder="1"/>
    <xf numFmtId="3" fontId="3" fillId="0" borderId="0" xfId="0" applyNumberFormat="1" applyFont="1" applyBorder="1"/>
    <xf numFmtId="0" fontId="3" fillId="0" borderId="0" xfId="0" applyFont="1" applyBorder="1"/>
    <xf numFmtId="0" fontId="2" fillId="0" borderId="0" xfId="0" applyFont="1" applyBorder="1"/>
    <xf numFmtId="0" fontId="2" fillId="0" borderId="0" xfId="0" applyFont="1" applyBorder="1" applyAlignment="1">
      <alignment horizontal="right"/>
    </xf>
    <xf numFmtId="1" fontId="2" fillId="0" borderId="0" xfId="0" applyNumberFormat="1" applyFont="1" applyBorder="1"/>
    <xf numFmtId="1" fontId="2" fillId="0" borderId="0" xfId="0" applyNumberFormat="1" applyFont="1" applyBorder="1" applyAlignment="1">
      <alignment horizontal="right"/>
    </xf>
    <xf numFmtId="3" fontId="2" fillId="0" borderId="0" xfId="0" applyNumberFormat="1" applyFont="1" applyBorder="1" applyAlignment="1">
      <alignment horizontal="right"/>
    </xf>
    <xf numFmtId="165" fontId="3" fillId="0" borderId="0" xfId="1" applyNumberFormat="1" applyFont="1" applyBorder="1"/>
    <xf numFmtId="165" fontId="3" fillId="0" borderId="0" xfId="2" applyNumberFormat="1" applyFont="1" applyBorder="1"/>
    <xf numFmtId="165" fontId="3" fillId="0" borderId="0" xfId="0" applyNumberFormat="1" applyFont="1" applyBorder="1"/>
    <xf numFmtId="0" fontId="2" fillId="0" borderId="0" xfId="0" applyFont="1" applyFill="1" applyBorder="1" applyAlignment="1">
      <alignment horizontal="right"/>
    </xf>
    <xf numFmtId="165" fontId="3" fillId="0" borderId="0" xfId="1" applyNumberFormat="1" applyFont="1" applyFill="1" applyBorder="1"/>
    <xf numFmtId="0" fontId="2" fillId="0" borderId="0" xfId="0" applyFont="1" applyFill="1" applyBorder="1"/>
    <xf numFmtId="0" fontId="3" fillId="0" borderId="0" xfId="0" applyFont="1" applyFill="1" applyBorder="1"/>
    <xf numFmtId="3" fontId="3" fillId="0" borderId="0" xfId="0" applyNumberFormat="1" applyFont="1"/>
    <xf numFmtId="166" fontId="3" fillId="0" borderId="0" xfId="0" applyNumberFormat="1" applyFont="1" applyBorder="1"/>
    <xf numFmtId="167" fontId="3" fillId="0" borderId="0" xfId="0" applyNumberFormat="1" applyFont="1" applyBorder="1"/>
    <xf numFmtId="0" fontId="3" fillId="0" borderId="0" xfId="0" applyFont="1" applyBorder="1" applyAlignment="1">
      <alignment horizontal="left" indent="1"/>
    </xf>
    <xf numFmtId="3" fontId="3" fillId="0" borderId="0" xfId="0" applyNumberFormat="1" applyFont="1" applyBorder="1" applyAlignment="1">
      <alignment horizontal="justify"/>
    </xf>
    <xf numFmtId="0" fontId="3" fillId="0" borderId="0" xfId="0" applyFont="1" applyBorder="1" applyAlignment="1">
      <alignment horizontal="justify"/>
    </xf>
    <xf numFmtId="0" fontId="3" fillId="0" borderId="0" xfId="0" applyFont="1" applyBorder="1" applyAlignment="1">
      <alignment horizontal="right"/>
    </xf>
    <xf numFmtId="1" fontId="3" fillId="0" borderId="0" xfId="0" applyNumberFormat="1" applyFont="1" applyBorder="1"/>
    <xf numFmtId="0" fontId="2" fillId="0" borderId="0" xfId="0" applyFont="1" applyBorder="1" applyAlignment="1">
      <alignment horizontal="justify"/>
    </xf>
    <xf numFmtId="0" fontId="2" fillId="0" borderId="0" xfId="0" applyNumberFormat="1" applyFont="1" applyBorder="1" applyAlignment="1">
      <alignment horizontal="right"/>
    </xf>
    <xf numFmtId="3" fontId="2" fillId="0" borderId="0" xfId="0" applyNumberFormat="1" applyFont="1" applyFill="1" applyBorder="1" applyAlignment="1">
      <alignment horizontal="right"/>
    </xf>
    <xf numFmtId="3" fontId="3" fillId="0" borderId="0" xfId="0" applyNumberFormat="1" applyFont="1" applyBorder="1" applyAlignment="1">
      <alignment horizontal="right"/>
    </xf>
    <xf numFmtId="165" fontId="2" fillId="0" borderId="0" xfId="1" applyNumberFormat="1" applyFont="1" applyBorder="1" applyAlignment="1">
      <alignment horizontal="right"/>
    </xf>
    <xf numFmtId="165" fontId="2" fillId="0" borderId="0" xfId="1" applyNumberFormat="1" applyFont="1" applyFill="1" applyBorder="1"/>
    <xf numFmtId="165" fontId="2" fillId="0" borderId="0" xfId="1" applyNumberFormat="1" applyFont="1" applyBorder="1"/>
    <xf numFmtId="3" fontId="2" fillId="0" borderId="0" xfId="0" applyNumberFormat="1" applyFont="1" applyBorder="1"/>
    <xf numFmtId="165" fontId="2" fillId="0" borderId="0" xfId="1" applyNumberFormat="1" applyFont="1" applyFill="1" applyBorder="1" applyAlignment="1">
      <alignment horizontal="right"/>
    </xf>
    <xf numFmtId="3" fontId="3" fillId="0" borderId="0" xfId="2" applyNumberFormat="1" applyFont="1" applyBorder="1"/>
    <xf numFmtId="3" fontId="3" fillId="0" borderId="0" xfId="1" applyNumberFormat="1" applyFont="1" applyBorder="1"/>
    <xf numFmtId="165" fontId="3" fillId="0" borderId="0" xfId="1" applyNumberFormat="1" applyFont="1" applyFill="1" applyBorder="1" applyAlignment="1">
      <alignment horizontal="right"/>
    </xf>
    <xf numFmtId="0" fontId="2" fillId="0" borderId="0" xfId="0" applyFont="1" applyFill="1" applyBorder="1" applyAlignment="1">
      <alignment horizontal="justify"/>
    </xf>
    <xf numFmtId="0" fontId="2" fillId="0" borderId="0" xfId="0" applyNumberFormat="1" applyFont="1" applyFill="1" applyBorder="1" applyAlignment="1">
      <alignment horizontal="right"/>
    </xf>
    <xf numFmtId="0" fontId="2" fillId="0" borderId="0" xfId="0" applyFont="1" applyFill="1" applyBorder="1" applyAlignment="1"/>
    <xf numFmtId="168" fontId="3" fillId="0" borderId="0" xfId="1" applyNumberFormat="1" applyFont="1" applyBorder="1"/>
    <xf numFmtId="0" fontId="3" fillId="0" borderId="0" xfId="0" applyFont="1" applyFill="1" applyBorder="1" applyAlignment="1">
      <alignment horizontal="left" indent="1"/>
    </xf>
    <xf numFmtId="168" fontId="2" fillId="0" borderId="0" xfId="1" applyNumberFormat="1" applyFont="1" applyFill="1" applyBorder="1" applyAlignment="1">
      <alignment horizontal="right"/>
    </xf>
    <xf numFmtId="0" fontId="4" fillId="0" borderId="0" xfId="0" applyFont="1" applyFill="1" applyBorder="1" applyAlignment="1">
      <alignment horizontal="left" indent="1"/>
    </xf>
    <xf numFmtId="166" fontId="3" fillId="0" borderId="0" xfId="0" applyNumberFormat="1" applyFont="1" applyFill="1" applyBorder="1"/>
    <xf numFmtId="166" fontId="2" fillId="0" borderId="0" xfId="0" applyNumberFormat="1" applyFont="1" applyBorder="1"/>
    <xf numFmtId="166" fontId="2" fillId="0" borderId="0" xfId="0" applyNumberFormat="1" applyFont="1" applyFill="1" applyBorder="1"/>
    <xf numFmtId="0" fontId="3" fillId="0" borderId="0" xfId="0" applyFont="1"/>
    <xf numFmtId="169" fontId="2" fillId="0" borderId="0" xfId="2" applyNumberFormat="1" applyFont="1" applyBorder="1" applyAlignment="1">
      <alignment horizontal="left"/>
    </xf>
    <xf numFmtId="0" fontId="2" fillId="0" borderId="0" xfId="0" applyFont="1" applyBorder="1" applyAlignment="1">
      <alignment horizontal="left"/>
    </xf>
    <xf numFmtId="0" fontId="2" fillId="0" borderId="0" xfId="0" applyFont="1" applyBorder="1" applyAlignment="1"/>
    <xf numFmtId="165" fontId="3" fillId="0" borderId="0" xfId="1" applyNumberFormat="1" applyFont="1" applyBorder="1" applyAlignment="1">
      <alignment horizontal="left"/>
    </xf>
    <xf numFmtId="166" fontId="3" fillId="0" borderId="0" xfId="0" applyNumberFormat="1" applyFont="1" applyBorder="1" applyAlignment="1">
      <alignment horizontal="right"/>
    </xf>
    <xf numFmtId="169" fontId="2" fillId="0" borderId="0" xfId="2" applyNumberFormat="1" applyFont="1" applyAlignment="1">
      <alignment horizontal="left"/>
    </xf>
    <xf numFmtId="0" fontId="2" fillId="0" borderId="0" xfId="0" applyFont="1" applyAlignment="1">
      <alignment horizontal="right"/>
    </xf>
    <xf numFmtId="166" fontId="2" fillId="0" borderId="0" xfId="2" applyNumberFormat="1" applyFont="1" applyBorder="1" applyAlignment="1">
      <alignment horizontal="right"/>
    </xf>
    <xf numFmtId="166" fontId="3" fillId="0" borderId="0" xfId="2" applyNumberFormat="1" applyFont="1" applyBorder="1" applyAlignment="1">
      <alignment horizontal="right"/>
    </xf>
    <xf numFmtId="167" fontId="2" fillId="0" borderId="0" xfId="0" applyNumberFormat="1" applyFont="1" applyBorder="1"/>
    <xf numFmtId="165" fontId="3" fillId="0" borderId="0" xfId="1" applyNumberFormat="1" applyFont="1" applyBorder="1" applyAlignment="1">
      <alignment horizontal="justify"/>
    </xf>
    <xf numFmtId="3" fontId="3" fillId="0" borderId="0" xfId="1" applyNumberFormat="1" applyFont="1" applyBorder="1" applyAlignment="1">
      <alignment horizontal="right"/>
    </xf>
    <xf numFmtId="0" fontId="3" fillId="0" borderId="0" xfId="0" applyFont="1" applyBorder="1" applyAlignment="1">
      <alignment horizontal="left" indent="2"/>
    </xf>
    <xf numFmtId="3" fontId="3" fillId="0" borderId="0" xfId="1" applyNumberFormat="1" applyFont="1" applyFill="1" applyBorder="1" applyAlignment="1">
      <alignment horizontal="right"/>
    </xf>
    <xf numFmtId="3" fontId="3" fillId="0" borderId="0" xfId="1" applyNumberFormat="1" applyFont="1" applyFill="1" applyBorder="1"/>
    <xf numFmtId="0" fontId="2" fillId="0" borderId="0" xfId="1" applyNumberFormat="1" applyFont="1" applyBorder="1" applyAlignment="1">
      <alignment horizontal="left"/>
    </xf>
    <xf numFmtId="0" fontId="2" fillId="0" borderId="0" xfId="1" applyNumberFormat="1" applyFont="1" applyBorder="1" applyAlignment="1">
      <alignment horizontal="right"/>
    </xf>
    <xf numFmtId="3" fontId="2" fillId="0" borderId="0" xfId="1" applyNumberFormat="1" applyFont="1" applyBorder="1"/>
    <xf numFmtId="3" fontId="3" fillId="0" borderId="0" xfId="2" applyNumberFormat="1" applyFont="1" applyFill="1" applyBorder="1"/>
    <xf numFmtId="3" fontId="3" fillId="0" borderId="0" xfId="0" applyNumberFormat="1" applyFont="1" applyFill="1" applyBorder="1"/>
    <xf numFmtId="165" fontId="3" fillId="0" borderId="0" xfId="0" applyNumberFormat="1" applyFont="1" applyFill="1" applyBorder="1"/>
    <xf numFmtId="0" fontId="2" fillId="0" borderId="0" xfId="0" applyNumberFormat="1" applyFont="1" applyFill="1" applyBorder="1"/>
    <xf numFmtId="1" fontId="2" fillId="0" borderId="0" xfId="0" applyNumberFormat="1" applyFont="1" applyFill="1" applyBorder="1"/>
    <xf numFmtId="1" fontId="2" fillId="0" borderId="0" xfId="0" applyNumberFormat="1" applyFont="1" applyFill="1" applyBorder="1" applyAlignment="1">
      <alignment horizontal="right"/>
    </xf>
    <xf numFmtId="3" fontId="2" fillId="0" borderId="0" xfId="1" applyNumberFormat="1" applyFont="1" applyFill="1" applyBorder="1"/>
    <xf numFmtId="1" fontId="2" fillId="0" borderId="0" xfId="0" applyNumberFormat="1" applyFont="1" applyFill="1" applyBorder="1" applyAlignment="1">
      <alignment horizontal="center"/>
    </xf>
    <xf numFmtId="164" fontId="2" fillId="0" borderId="0" xfId="1" applyFont="1" applyFill="1" applyBorder="1"/>
    <xf numFmtId="169" fontId="2" fillId="0" borderId="0" xfId="2" applyNumberFormat="1" applyFont="1" applyBorder="1"/>
    <xf numFmtId="1" fontId="3" fillId="0" borderId="0" xfId="0" applyNumberFormat="1" applyFont="1" applyFill="1" applyBorder="1"/>
    <xf numFmtId="164" fontId="3" fillId="0" borderId="0" xfId="1" applyFont="1" applyFill="1" applyBorder="1"/>
    <xf numFmtId="0" fontId="2" fillId="0" borderId="0" xfId="0" applyFont="1" applyBorder="1" applyAlignment="1">
      <alignment horizontal="left"/>
    </xf>
    <xf numFmtId="0" fontId="2" fillId="0" borderId="0" xfId="0" applyFont="1" applyFill="1" applyBorder="1" applyAlignment="1"/>
    <xf numFmtId="0" fontId="2" fillId="0" borderId="0" xfId="0" applyFont="1" applyBorder="1"/>
    <xf numFmtId="0" fontId="2" fillId="0" borderId="0" xfId="0" applyFont="1" applyFill="1" applyBorder="1" applyAlignment="1">
      <alignment horizontal="left"/>
    </xf>
    <xf numFmtId="0" fontId="3" fillId="0" borderId="0" xfId="0" applyFont="1" applyBorder="1" applyAlignment="1">
      <alignment horizontal="justify"/>
    </xf>
    <xf numFmtId="3" fontId="3" fillId="0" borderId="0" xfId="0" applyNumberFormat="1" applyFont="1" applyFill="1" applyBorder="1" applyAlignment="1">
      <alignment horizontal="right"/>
    </xf>
    <xf numFmtId="3" fontId="3" fillId="0" borderId="0" xfId="0" applyNumberFormat="1" applyFont="1" applyBorder="1" applyAlignment="1">
      <alignment horizontal="left"/>
    </xf>
    <xf numFmtId="165" fontId="3" fillId="0" borderId="0" xfId="1" applyNumberFormat="1" applyFont="1" applyBorder="1" applyAlignment="1">
      <alignment horizontal="left" indent="1"/>
    </xf>
    <xf numFmtId="165" fontId="2" fillId="0" borderId="0" xfId="1" applyNumberFormat="1" applyFont="1" applyBorder="1" applyAlignment="1">
      <alignment horizontal="left"/>
    </xf>
    <xf numFmtId="3" fontId="2" fillId="0" borderId="0" xfId="0" applyNumberFormat="1" applyFont="1" applyBorder="1" applyAlignment="1">
      <alignment horizontal="left"/>
    </xf>
    <xf numFmtId="3" fontId="4" fillId="0" borderId="0" xfId="0" applyNumberFormat="1" applyFont="1" applyBorder="1" applyAlignment="1">
      <alignment horizontal="right"/>
    </xf>
    <xf numFmtId="3" fontId="4" fillId="0" borderId="0" xfId="0" applyNumberFormat="1" applyFont="1" applyBorder="1"/>
    <xf numFmtId="166" fontId="2" fillId="0" borderId="0" xfId="0" applyNumberFormat="1" applyFont="1" applyBorder="1" applyAlignment="1">
      <alignment horizontal="right"/>
    </xf>
    <xf numFmtId="166" fontId="4" fillId="0" borderId="0" xfId="0" applyNumberFormat="1" applyFont="1" applyBorder="1" applyAlignment="1">
      <alignment horizontal="right"/>
    </xf>
    <xf numFmtId="166" fontId="4" fillId="0" borderId="0" xfId="0" applyNumberFormat="1" applyFont="1" applyBorder="1"/>
    <xf numFmtId="165" fontId="2" fillId="0" borderId="0" xfId="1" applyNumberFormat="1" applyFont="1" applyBorder="1" applyAlignment="1">
      <alignment horizontal="left" indent="1"/>
    </xf>
    <xf numFmtId="3" fontId="3" fillId="0" borderId="0" xfId="0" applyNumberFormat="1" applyFont="1" applyFill="1" applyAlignment="1">
      <alignment horizontal="left" indent="1"/>
    </xf>
    <xf numFmtId="3" fontId="7" fillId="0" borderId="0" xfId="0" applyNumberFormat="1" applyFont="1" applyAlignment="1">
      <alignment horizontal="left" indent="1"/>
    </xf>
    <xf numFmtId="3" fontId="8" fillId="0" borderId="0" xfId="0" applyNumberFormat="1" applyFont="1" applyAlignment="1">
      <alignment horizontal="left"/>
    </xf>
    <xf numFmtId="3" fontId="7" fillId="0" borderId="0" xfId="0" applyNumberFormat="1" applyFont="1"/>
    <xf numFmtId="3" fontId="8" fillId="0" borderId="0" xfId="0" applyNumberFormat="1" applyFont="1"/>
    <xf numFmtId="166" fontId="4" fillId="0" borderId="0" xfId="2" applyNumberFormat="1" applyFont="1" applyBorder="1" applyAlignment="1">
      <alignment horizontal="right"/>
    </xf>
    <xf numFmtId="1" fontId="3" fillId="0" borderId="0" xfId="0" applyNumberFormat="1" applyFont="1" applyFill="1" applyBorder="1" applyAlignment="1">
      <alignment horizontal="left"/>
    </xf>
    <xf numFmtId="1" fontId="2" fillId="0" borderId="0" xfId="0" applyNumberFormat="1" applyFont="1" applyFill="1" applyBorder="1" applyAlignment="1">
      <alignment horizontal="left"/>
    </xf>
    <xf numFmtId="171" fontId="3" fillId="0" borderId="0" xfId="0" applyNumberFormat="1" applyFont="1" applyFill="1" applyBorder="1"/>
    <xf numFmtId="0" fontId="3" fillId="0" borderId="0" xfId="0" applyFont="1" applyFill="1" applyBorder="1" applyAlignment="1">
      <alignment horizontal="justify"/>
    </xf>
    <xf numFmtId="0" fontId="3" fillId="0" borderId="0" xfId="0" applyFont="1" applyFill="1" applyBorder="1" applyAlignment="1">
      <alignment horizontal="right"/>
    </xf>
    <xf numFmtId="0" fontId="0" fillId="0" borderId="0" xfId="0" applyFill="1" applyAlignment="1"/>
    <xf numFmtId="164" fontId="2" fillId="0" borderId="0" xfId="1" applyFont="1" applyFill="1" applyBorder="1" applyAlignment="1">
      <alignment horizontal="right"/>
    </xf>
    <xf numFmtId="170" fontId="3" fillId="0" borderId="0" xfId="1" applyNumberFormat="1" applyFont="1" applyFill="1" applyBorder="1"/>
    <xf numFmtId="0" fontId="3" fillId="0" borderId="0" xfId="1" applyNumberFormat="1" applyFont="1" applyFill="1" applyBorder="1"/>
    <xf numFmtId="0" fontId="6" fillId="0" borderId="0" xfId="0" applyFont="1" applyFill="1" applyBorder="1"/>
    <xf numFmtId="9" fontId="2" fillId="0" borderId="0" xfId="2" applyFont="1" applyFill="1" applyBorder="1"/>
    <xf numFmtId="166" fontId="6" fillId="0" borderId="0" xfId="1" applyNumberFormat="1" applyFont="1" applyFill="1" applyBorder="1"/>
    <xf numFmtId="3" fontId="6" fillId="0" borderId="0" xfId="1" applyNumberFormat="1" applyFont="1" applyFill="1" applyBorder="1"/>
    <xf numFmtId="173" fontId="3" fillId="0" borderId="0" xfId="0" applyNumberFormat="1" applyFont="1" applyBorder="1"/>
    <xf numFmtId="0" fontId="2" fillId="0" borderId="0" xfId="0" applyFont="1" applyFill="1" applyBorder="1" applyAlignment="1">
      <alignment horizontal="left"/>
    </xf>
    <xf numFmtId="0" fontId="0" fillId="0" borderId="0" xfId="0" applyFill="1" applyAlignment="1"/>
    <xf numFmtId="0" fontId="0" fillId="0" borderId="0" xfId="0" applyFill="1" applyAlignment="1"/>
    <xf numFmtId="43" fontId="0" fillId="0" borderId="0" xfId="0" applyNumberFormat="1" applyFill="1" applyAlignment="1"/>
    <xf numFmtId="9" fontId="2" fillId="0" borderId="0" xfId="2" applyFont="1" applyBorder="1"/>
    <xf numFmtId="169" fontId="3" fillId="0" borderId="0" xfId="2" applyNumberFormat="1" applyFont="1" applyBorder="1"/>
    <xf numFmtId="174" fontId="3" fillId="0" borderId="0" xfId="0" applyNumberFormat="1" applyFont="1" applyBorder="1"/>
    <xf numFmtId="9" fontId="3" fillId="0" borderId="0" xfId="2" applyFont="1" applyBorder="1"/>
    <xf numFmtId="4" fontId="3" fillId="0" borderId="0" xfId="0" applyNumberFormat="1" applyFont="1" applyFill="1" applyBorder="1"/>
    <xf numFmtId="2" fontId="2" fillId="0" borderId="0" xfId="0" applyNumberFormat="1" applyFont="1" applyFill="1" applyBorder="1"/>
    <xf numFmtId="175" fontId="3" fillId="0" borderId="0" xfId="0" applyNumberFormat="1" applyFont="1" applyFill="1" applyBorder="1"/>
    <xf numFmtId="3" fontId="3" fillId="0" borderId="0" xfId="1" applyNumberFormat="1" applyFont="1" applyFill="1"/>
    <xf numFmtId="164" fontId="3" fillId="0" borderId="0" xfId="1" applyFont="1" applyFill="1"/>
    <xf numFmtId="165" fontId="3" fillId="0" borderId="0" xfId="1" applyNumberFormat="1" applyFont="1" applyFill="1"/>
    <xf numFmtId="165" fontId="2" fillId="0" borderId="0" xfId="1" applyNumberFormat="1" applyFont="1" applyFill="1"/>
    <xf numFmtId="169" fontId="3" fillId="0" borderId="0" xfId="2" applyNumberFormat="1" applyFont="1" applyFill="1" applyBorder="1"/>
    <xf numFmtId="0" fontId="3" fillId="0" borderId="0" xfId="0" applyNumberFormat="1" applyFont="1" applyFill="1" applyBorder="1"/>
    <xf numFmtId="166" fontId="3" fillId="0" borderId="0" xfId="1" applyNumberFormat="1" applyFont="1" applyFill="1" applyBorder="1"/>
    <xf numFmtId="168" fontId="9" fillId="0" borderId="0" xfId="0" applyNumberFormat="1" applyFont="1" applyBorder="1"/>
    <xf numFmtId="168" fontId="9" fillId="0" borderId="0" xfId="2" applyNumberFormat="1" applyFont="1" applyBorder="1"/>
    <xf numFmtId="168" fontId="3" fillId="0" borderId="0" xfId="2" applyNumberFormat="1" applyFont="1" applyBorder="1"/>
    <xf numFmtId="168" fontId="3" fillId="0" borderId="0" xfId="0" applyNumberFormat="1" applyFont="1" applyBorder="1"/>
    <xf numFmtId="167" fontId="3" fillId="0" borderId="0" xfId="2" applyNumberFormat="1" applyFont="1" applyBorder="1"/>
    <xf numFmtId="4" fontId="3" fillId="0" borderId="0" xfId="0" applyNumberFormat="1" applyFont="1" applyBorder="1"/>
    <xf numFmtId="0" fontId="2" fillId="0" borderId="0" xfId="0" applyNumberFormat="1" applyFont="1" applyBorder="1"/>
    <xf numFmtId="0" fontId="2" fillId="0" borderId="0" xfId="0" applyFont="1" applyBorder="1" applyAlignment="1"/>
    <xf numFmtId="0" fontId="0" fillId="0" borderId="0" xfId="0"/>
    <xf numFmtId="0" fontId="2" fillId="0" borderId="0" xfId="0" applyFont="1" applyFill="1" applyBorder="1" applyAlignment="1"/>
    <xf numFmtId="0" fontId="2" fillId="0" borderId="0" xfId="0" applyFont="1" applyBorder="1" applyAlignment="1">
      <alignment horizontal="left"/>
    </xf>
    <xf numFmtId="0" fontId="0" fillId="0" borderId="0" xfId="0" applyAlignment="1"/>
    <xf numFmtId="0" fontId="0" fillId="0" borderId="0" xfId="0" applyFill="1"/>
    <xf numFmtId="0" fontId="0" fillId="0" borderId="0" xfId="0" applyFill="1" applyAlignment="1"/>
    <xf numFmtId="0" fontId="2" fillId="0" borderId="0" xfId="0" applyFont="1" applyAlignment="1">
      <alignment horizontal="justify"/>
    </xf>
    <xf numFmtId="0" fontId="2" fillId="0" borderId="0" xfId="0" applyFont="1" applyAlignment="1">
      <alignment horizontal="left"/>
    </xf>
    <xf numFmtId="0" fontId="2" fillId="0" borderId="0" xfId="0" applyFont="1" applyFill="1" applyBorder="1" applyAlignment="1">
      <alignment horizontal="left"/>
    </xf>
    <xf numFmtId="0" fontId="2" fillId="0" borderId="0" xfId="0" applyFont="1" applyAlignment="1"/>
  </cellXfs>
  <cellStyles count="9">
    <cellStyle name="Comma" xfId="1" builtinId="3"/>
    <cellStyle name="Comma 2" xfId="3"/>
    <cellStyle name="Comma 3" xfId="4"/>
    <cellStyle name="Comma 3 2" xfId="8"/>
    <cellStyle name="Normal" xfId="0" builtinId="0"/>
    <cellStyle name="Normal 2" xfId="6"/>
    <cellStyle name="Percent" xfId="2" builtinId="5"/>
    <cellStyle name="Percent 2" xfId="5"/>
    <cellStyle name="Percent 2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Q667"/>
  <sheetViews>
    <sheetView tabSelected="1" topLeftCell="A355" zoomScale="78" zoomScaleNormal="78" zoomScaleSheetLayoutView="77" workbookViewId="0">
      <pane xSplit="1" topLeftCell="B1" activePane="topRight" state="frozen"/>
      <selection pane="topRight" activeCell="M306" sqref="M306"/>
    </sheetView>
  </sheetViews>
  <sheetFormatPr defaultRowHeight="15.75" x14ac:dyDescent="0.25"/>
  <cols>
    <col min="1" max="1" width="43.7109375" style="3" customWidth="1"/>
    <col min="2" max="2" width="12.85546875" style="3" customWidth="1"/>
    <col min="3" max="3" width="13.42578125" style="3" customWidth="1"/>
    <col min="4" max="7" width="13.7109375" style="3" bestFit="1" customWidth="1"/>
    <col min="8" max="8" width="15.7109375" style="3" customWidth="1"/>
    <col min="9" max="9" width="14" style="3" customWidth="1"/>
    <col min="10" max="10" width="14.85546875" style="3" customWidth="1"/>
    <col min="11" max="11" width="15.140625" style="3" customWidth="1"/>
    <col min="12" max="12" width="13.7109375" style="1" customWidth="1"/>
    <col min="13" max="13" width="15.28515625" style="3" customWidth="1"/>
    <col min="14" max="14" width="19.7109375" style="3" customWidth="1"/>
    <col min="15" max="15" width="12.5703125" style="3" customWidth="1"/>
    <col min="16" max="16" width="16" style="3" bestFit="1" customWidth="1"/>
    <col min="17" max="17" width="17.28515625" style="3" bestFit="1" customWidth="1"/>
    <col min="18" max="16384" width="9.140625" style="3"/>
  </cols>
  <sheetData>
    <row r="2" spans="1:13" ht="18" customHeight="1" x14ac:dyDescent="0.25">
      <c r="A2" s="141" t="s">
        <v>0</v>
      </c>
      <c r="B2" s="142"/>
      <c r="C2" s="142"/>
      <c r="D2" s="142"/>
      <c r="E2" s="142"/>
      <c r="F2" s="142"/>
      <c r="G2" s="142"/>
      <c r="H2" s="142"/>
      <c r="I2" s="142"/>
      <c r="J2" s="142"/>
      <c r="K2" s="142"/>
      <c r="L2" s="142"/>
    </row>
    <row r="3" spans="1:13" ht="18" customHeight="1" x14ac:dyDescent="0.25">
      <c r="A3" s="4"/>
      <c r="B3" s="2"/>
      <c r="C3" s="2"/>
      <c r="D3" s="2"/>
      <c r="E3" s="2"/>
      <c r="F3" s="2"/>
      <c r="G3" s="2"/>
      <c r="H3" s="2"/>
      <c r="M3" s="5" t="s">
        <v>1</v>
      </c>
    </row>
    <row r="4" spans="1:13" s="7" customFormat="1" ht="18" customHeight="1" x14ac:dyDescent="0.25">
      <c r="A4" s="6" t="s">
        <v>2</v>
      </c>
      <c r="B4" s="6">
        <v>2005</v>
      </c>
      <c r="C4" s="7">
        <v>2006</v>
      </c>
      <c r="D4" s="6">
        <v>2007</v>
      </c>
      <c r="E4" s="7">
        <v>2008</v>
      </c>
      <c r="F4" s="6">
        <v>2009</v>
      </c>
      <c r="G4" s="7">
        <v>2010</v>
      </c>
      <c r="H4" s="6">
        <v>2011</v>
      </c>
      <c r="I4" s="7">
        <v>2012</v>
      </c>
      <c r="J4" s="6">
        <v>2013</v>
      </c>
      <c r="K4" s="7">
        <v>2014</v>
      </c>
      <c r="L4" s="6">
        <v>2015</v>
      </c>
      <c r="M4" s="6">
        <v>2016</v>
      </c>
    </row>
    <row r="5" spans="1:13" ht="18" customHeight="1" x14ac:dyDescent="0.25">
      <c r="A5" s="3" t="s">
        <v>3</v>
      </c>
      <c r="B5" s="16">
        <f>(B74)/1000</f>
        <v>17952.645645276007</v>
      </c>
      <c r="C5" s="16">
        <f t="shared" ref="C5:K5" si="0">(C74)/1000</f>
        <v>21848.674429135379</v>
      </c>
      <c r="D5" s="16">
        <f t="shared" si="0"/>
        <v>24948.887718497197</v>
      </c>
      <c r="E5" s="16">
        <f t="shared" si="0"/>
        <v>30592.371057022501</v>
      </c>
      <c r="F5" s="16">
        <f t="shared" si="0"/>
        <v>35246.25551780736</v>
      </c>
      <c r="G5" s="16">
        <f t="shared" si="0"/>
        <v>41020.912049912302</v>
      </c>
      <c r="H5" s="16">
        <f t="shared" si="0"/>
        <v>49501.105937520442</v>
      </c>
      <c r="I5" s="16">
        <f t="shared" si="0"/>
        <v>57563.487591196346</v>
      </c>
      <c r="J5" s="16">
        <f t="shared" si="0"/>
        <v>66472.842030393847</v>
      </c>
      <c r="K5" s="16">
        <f t="shared" si="0"/>
        <v>73264.831093104556</v>
      </c>
      <c r="L5" s="16">
        <f t="shared" ref="L5" si="1">(L74)/1000</f>
        <v>83747.037047586869</v>
      </c>
      <c r="M5" s="16">
        <f t="shared" ref="M5" si="2">(M74)/1000</f>
        <v>95702.634118902206</v>
      </c>
    </row>
    <row r="6" spans="1:13" ht="18" customHeight="1" x14ac:dyDescent="0.25">
      <c r="A6" s="3" t="s">
        <v>4</v>
      </c>
      <c r="B6" s="16">
        <f>(B76)/1000</f>
        <v>19112.82958912574</v>
      </c>
      <c r="C6" s="16">
        <f t="shared" ref="C6:K6" si="3">(C76)/1000</f>
        <v>23298.435282849619</v>
      </c>
      <c r="D6" s="16">
        <f t="shared" si="3"/>
        <v>26770.431799865124</v>
      </c>
      <c r="E6" s="16">
        <f t="shared" si="3"/>
        <v>32764.939517022503</v>
      </c>
      <c r="F6" s="16">
        <f t="shared" si="3"/>
        <v>37726.82362780736</v>
      </c>
      <c r="G6" s="16">
        <f t="shared" si="3"/>
        <v>43836.018049912302</v>
      </c>
      <c r="H6" s="16">
        <f t="shared" si="3"/>
        <v>52762.58093079464</v>
      </c>
      <c r="I6" s="16">
        <f t="shared" si="3"/>
        <v>61434.213909470534</v>
      </c>
      <c r="J6" s="16">
        <f t="shared" si="3"/>
        <v>70953.227346232059</v>
      </c>
      <c r="K6" s="16">
        <f t="shared" si="3"/>
        <v>79718.416093104563</v>
      </c>
      <c r="L6" s="16">
        <f t="shared" ref="L6" si="4">(L76)/1000</f>
        <v>90863.826500409254</v>
      </c>
      <c r="M6" s="16">
        <f t="shared" ref="M6" si="5">(M76)/1000</f>
        <v>103744.6062005915</v>
      </c>
    </row>
    <row r="7" spans="1:13" ht="18" customHeight="1" x14ac:dyDescent="0.25">
      <c r="A7" s="3" t="s">
        <v>5</v>
      </c>
      <c r="B7" s="16">
        <f>(B348)/1000</f>
        <v>17592.043721253485</v>
      </c>
      <c r="C7" s="16">
        <f t="shared" ref="C7:K7" si="6">(C348)/1000</f>
        <v>21852.137307492991</v>
      </c>
      <c r="D7" s="16">
        <f t="shared" si="6"/>
        <v>24627.804089250072</v>
      </c>
      <c r="E7" s="16">
        <f t="shared" si="6"/>
        <v>30244.759335925308</v>
      </c>
      <c r="F7" s="16">
        <f t="shared" si="6"/>
        <v>34897.466454792389</v>
      </c>
      <c r="G7" s="16">
        <f t="shared" si="6"/>
        <v>40215.468187985745</v>
      </c>
      <c r="H7" s="16">
        <f t="shared" si="6"/>
        <v>48498.567301477378</v>
      </c>
      <c r="I7" s="16">
        <f t="shared" si="6"/>
        <v>56667.18581157866</v>
      </c>
      <c r="J7" s="16">
        <f t="shared" si="6"/>
        <v>65348.639214909599</v>
      </c>
      <c r="K7" s="16">
        <f t="shared" si="6"/>
        <v>72234.424605987864</v>
      </c>
      <c r="L7" s="16">
        <f t="shared" ref="L7" si="7">(L348)/1000</f>
        <v>81959.795536513542</v>
      </c>
      <c r="M7" s="16">
        <f t="shared" ref="M7" si="8">(M348)/1000</f>
        <v>93380.285339792157</v>
      </c>
    </row>
    <row r="8" spans="1:13" ht="18" customHeight="1" x14ac:dyDescent="0.25">
      <c r="A8" s="3" t="s">
        <v>6</v>
      </c>
      <c r="B8" s="16">
        <f>(B375)/1000</f>
        <v>18752.227665103219</v>
      </c>
      <c r="C8" s="16">
        <f t="shared" ref="C8:K8" si="9">(C375)/1000</f>
        <v>23301.898161207231</v>
      </c>
      <c r="D8" s="16">
        <f t="shared" si="9"/>
        <v>26449.348170617999</v>
      </c>
      <c r="E8" s="16">
        <f t="shared" si="9"/>
        <v>32417.327795925306</v>
      </c>
      <c r="F8" s="16">
        <f t="shared" si="9"/>
        <v>37378.03456479239</v>
      </c>
      <c r="G8" s="16">
        <f t="shared" si="9"/>
        <v>43030.574187985745</v>
      </c>
      <c r="H8" s="16">
        <f t="shared" si="9"/>
        <v>51760.042294751576</v>
      </c>
      <c r="I8" s="16">
        <f t="shared" si="9"/>
        <v>60537.912129852855</v>
      </c>
      <c r="J8" s="16">
        <f t="shared" si="9"/>
        <v>69829.024530747804</v>
      </c>
      <c r="K8" s="16">
        <f t="shared" si="9"/>
        <v>78688.009605987856</v>
      </c>
      <c r="L8" s="16">
        <f t="shared" ref="L8" si="10">(L375)/1000</f>
        <v>89076.584989335926</v>
      </c>
      <c r="M8" s="16">
        <f>(M375)/1000</f>
        <v>101422.25742148147</v>
      </c>
    </row>
    <row r="9" spans="1:13" ht="18" customHeight="1" x14ac:dyDescent="0.25">
      <c r="A9" s="3" t="s">
        <v>7</v>
      </c>
      <c r="B9" s="16">
        <f>(B308)/1000</f>
        <v>15905.682645276007</v>
      </c>
      <c r="C9" s="16">
        <f t="shared" ref="C9:K9" si="11">(C308)/1000</f>
        <v>19440.097429135378</v>
      </c>
      <c r="D9" s="16">
        <f t="shared" si="11"/>
        <v>22189.459218497199</v>
      </c>
      <c r="E9" s="16">
        <f t="shared" si="11"/>
        <v>27511.615557022502</v>
      </c>
      <c r="F9" s="16">
        <f t="shared" si="11"/>
        <v>31792.803208340403</v>
      </c>
      <c r="G9" s="16">
        <f t="shared" si="11"/>
        <v>37308.367174604966</v>
      </c>
      <c r="H9" s="16">
        <f t="shared" si="11"/>
        <v>45503.802437520448</v>
      </c>
      <c r="I9" s="16">
        <f t="shared" si="11"/>
        <v>53254.394418196345</v>
      </c>
      <c r="J9" s="16">
        <f t="shared" si="11"/>
        <v>61797.475937688854</v>
      </c>
      <c r="K9" s="16">
        <f t="shared" si="11"/>
        <v>68121.928391129055</v>
      </c>
      <c r="L9" s="16">
        <f t="shared" ref="L9" si="12">(L308)/1000</f>
        <v>77164.581009213405</v>
      </c>
      <c r="M9" s="16">
        <f t="shared" ref="M9" si="13">(M308)/1000</f>
        <v>88235.939979664137</v>
      </c>
    </row>
    <row r="10" spans="1:13" ht="18" customHeight="1" x14ac:dyDescent="0.25">
      <c r="A10" s="3" t="s">
        <v>8</v>
      </c>
      <c r="B10" s="16">
        <f>(B310)/1000</f>
        <v>15545.080721253482</v>
      </c>
      <c r="C10" s="16">
        <f t="shared" ref="C10:K10" si="14">(C310)/1000</f>
        <v>19443.56030749299</v>
      </c>
      <c r="D10" s="16">
        <f t="shared" si="14"/>
        <v>21868.375589250074</v>
      </c>
      <c r="E10" s="16">
        <f t="shared" si="14"/>
        <v>27164.003835925309</v>
      </c>
      <c r="F10" s="16">
        <f t="shared" si="14"/>
        <v>31444.014145325433</v>
      </c>
      <c r="G10" s="16">
        <f t="shared" si="14"/>
        <v>36502.923312678409</v>
      </c>
      <c r="H10" s="16">
        <f t="shared" si="14"/>
        <v>44501.263801477377</v>
      </c>
      <c r="I10" s="16">
        <f t="shared" si="14"/>
        <v>52358.092638578659</v>
      </c>
      <c r="J10" s="16">
        <f t="shared" si="14"/>
        <v>60673.273122204599</v>
      </c>
      <c r="K10" s="16">
        <f t="shared" si="14"/>
        <v>67091.521904012363</v>
      </c>
      <c r="L10" s="16">
        <f t="shared" ref="L10" si="15">(L310)/1000</f>
        <v>75377.339498140063</v>
      </c>
      <c r="M10" s="16">
        <f t="shared" ref="M10" si="16">(M310)/1000</f>
        <v>85913.591200554089</v>
      </c>
    </row>
    <row r="11" spans="1:13" ht="18" customHeight="1" x14ac:dyDescent="0.25">
      <c r="A11" s="3" t="s">
        <v>9</v>
      </c>
      <c r="B11" s="16">
        <f>(B377)/1000</f>
        <v>16705.264665103219</v>
      </c>
      <c r="C11" s="16">
        <f t="shared" ref="C11:K11" si="17">(C377)/1000</f>
        <v>20893.321161207234</v>
      </c>
      <c r="D11" s="16">
        <f t="shared" si="17"/>
        <v>23689.919670617997</v>
      </c>
      <c r="E11" s="16">
        <f t="shared" si="17"/>
        <v>29336.572295925307</v>
      </c>
      <c r="F11" s="16">
        <f t="shared" si="17"/>
        <v>33924.58225532544</v>
      </c>
      <c r="G11" s="16">
        <f t="shared" si="17"/>
        <v>39318.029312678409</v>
      </c>
      <c r="H11" s="16">
        <f t="shared" si="17"/>
        <v>47762.738794751574</v>
      </c>
      <c r="I11" s="16">
        <f t="shared" si="17"/>
        <v>56228.818956852854</v>
      </c>
      <c r="J11" s="16">
        <f t="shared" si="17"/>
        <v>65153.658438042803</v>
      </c>
      <c r="K11" s="16">
        <f t="shared" si="17"/>
        <v>73545.106904012369</v>
      </c>
      <c r="L11" s="16">
        <f t="shared" ref="L11" si="18">(L377)/1000</f>
        <v>82494.128950962448</v>
      </c>
      <c r="M11" s="16">
        <f t="shared" ref="M11" si="19">(M377)/1000</f>
        <v>93955.563282243384</v>
      </c>
    </row>
    <row r="12" spans="1:13" ht="18" customHeight="1" x14ac:dyDescent="0.25">
      <c r="A12" s="3" t="s">
        <v>10</v>
      </c>
      <c r="B12" s="16">
        <f>(B257)/1000</f>
        <v>4807.4535482862148</v>
      </c>
      <c r="C12" s="16">
        <f t="shared" ref="C12:K12" si="20">(C257)/1000</f>
        <v>6461.3931144820035</v>
      </c>
      <c r="D12" s="16">
        <f t="shared" si="20"/>
        <v>8427.6867141737548</v>
      </c>
      <c r="E12" s="16">
        <f t="shared" si="20"/>
        <v>11030.529171338187</v>
      </c>
      <c r="F12" s="16">
        <f t="shared" si="20"/>
        <v>10883.739571344491</v>
      </c>
      <c r="G12" s="16">
        <f t="shared" si="20"/>
        <v>12572.205189984748</v>
      </c>
      <c r="H12" s="16">
        <f t="shared" si="20"/>
        <v>17324.766727342983</v>
      </c>
      <c r="I12" s="16">
        <f t="shared" si="20"/>
        <v>18786.138434352222</v>
      </c>
      <c r="J12" s="16">
        <f t="shared" si="20"/>
        <v>21625.330824852048</v>
      </c>
      <c r="K12" s="16">
        <f t="shared" si="20"/>
        <v>25968.850616736068</v>
      </c>
      <c r="L12" s="16">
        <f t="shared" ref="L12" si="21">(L257)/1000</f>
        <v>31122.532515093473</v>
      </c>
      <c r="M12" s="16">
        <f t="shared" ref="M12" si="22">(M257)/1000</f>
        <v>34768.000755598507</v>
      </c>
    </row>
    <row r="13" spans="1:13" ht="18" customHeight="1" x14ac:dyDescent="0.25">
      <c r="A13" s="3" t="s">
        <v>11</v>
      </c>
      <c r="B13" s="16">
        <f>(B256)/1000</f>
        <v>4103.8690173123114</v>
      </c>
      <c r="C13" s="16">
        <f t="shared" ref="C13:K13" si="23">(C256)/1000</f>
        <v>6066.8073069654192</v>
      </c>
      <c r="D13" s="16">
        <f t="shared" si="23"/>
        <v>8793.914950531178</v>
      </c>
      <c r="E13" s="16">
        <f t="shared" si="23"/>
        <v>10509.733421773833</v>
      </c>
      <c r="F13" s="16">
        <f t="shared" si="23"/>
        <v>9478.925323178295</v>
      </c>
      <c r="G13" s="16">
        <f t="shared" si="23"/>
        <v>11965.491434709204</v>
      </c>
      <c r="H13" s="16">
        <f t="shared" si="23"/>
        <v>17538.474485191702</v>
      </c>
      <c r="I13" s="16">
        <f t="shared" si="23"/>
        <v>17510.516705380658</v>
      </c>
      <c r="J13" s="16">
        <f t="shared" si="23"/>
        <v>21516.065115675454</v>
      </c>
      <c r="K13" s="16">
        <f t="shared" si="23"/>
        <v>24019.719873886839</v>
      </c>
      <c r="L13" s="16">
        <f t="shared" ref="L13" si="24">(L256)/1000</f>
        <v>24717.206467512107</v>
      </c>
      <c r="M13" s="16">
        <f t="shared" ref="M13" si="25">(M256)/1000</f>
        <v>25558.139529121891</v>
      </c>
    </row>
    <row r="14" spans="1:13" ht="18" customHeight="1" x14ac:dyDescent="0.25">
      <c r="A14" s="3" t="s">
        <v>12</v>
      </c>
      <c r="B14" s="16">
        <f>(B253)/1000</f>
        <v>3245.7995149050221</v>
      </c>
      <c r="C14" s="16">
        <f t="shared" ref="C14:K14" si="26">(C253)/1000</f>
        <v>4158.2881981867358</v>
      </c>
      <c r="D14" s="16">
        <f t="shared" si="26"/>
        <v>4968.2337296263249</v>
      </c>
      <c r="E14" s="16">
        <f t="shared" si="26"/>
        <v>5275.6773822473524</v>
      </c>
      <c r="F14" s="16">
        <f t="shared" si="26"/>
        <v>6599.1524266805736</v>
      </c>
      <c r="G14" s="16">
        <f t="shared" si="26"/>
        <v>6451.8360915704907</v>
      </c>
      <c r="H14" s="16">
        <f t="shared" si="26"/>
        <v>7293.7915194238176</v>
      </c>
      <c r="I14" s="16">
        <f t="shared" si="26"/>
        <v>9055.1820907961464</v>
      </c>
      <c r="J14" s="16">
        <f t="shared" si="26"/>
        <v>11580.483934404923</v>
      </c>
      <c r="K14" s="16">
        <f t="shared" si="26"/>
        <v>10996.640798795161</v>
      </c>
      <c r="L14" s="16">
        <f t="shared" ref="L14" si="27">(L253)/1000</f>
        <v>12454.216801466699</v>
      </c>
      <c r="M14" s="16">
        <f t="shared" ref="M14" si="28">(M253)/1000</f>
        <v>14407.309276489204</v>
      </c>
    </row>
    <row r="15" spans="1:13" ht="18" customHeight="1" x14ac:dyDescent="0.25">
      <c r="A15" s="3" t="s">
        <v>13</v>
      </c>
      <c r="B15" s="16">
        <f>(B254)/1000</f>
        <v>12361.917652941011</v>
      </c>
      <c r="C15" s="16">
        <f t="shared" ref="C15:K15" si="29">(C254)/1000</f>
        <v>14480.82665485813</v>
      </c>
      <c r="D15" s="16">
        <f t="shared" si="29"/>
        <v>16348.964930507998</v>
      </c>
      <c r="E15" s="16">
        <f t="shared" si="29"/>
        <v>20826.21419327518</v>
      </c>
      <c r="F15" s="16">
        <f t="shared" si="29"/>
        <v>24829.199901418884</v>
      </c>
      <c r="G15" s="16">
        <f t="shared" si="29"/>
        <v>28512.137389519165</v>
      </c>
      <c r="H15" s="16">
        <f t="shared" si="29"/>
        <v>34415.26891819822</v>
      </c>
      <c r="I15" s="16">
        <f t="shared" si="29"/>
        <v>40669.369878022328</v>
      </c>
      <c r="J15" s="16">
        <f t="shared" si="29"/>
        <v>48835.59602048892</v>
      </c>
      <c r="K15" s="16">
        <f t="shared" si="29"/>
        <v>50968.192440593273</v>
      </c>
      <c r="L15" s="16">
        <f t="shared" ref="L15" si="30">(L254)/1000</f>
        <v>54747.019769607257</v>
      </c>
      <c r="M15" s="16">
        <f t="shared" ref="M15" si="31">(M254)/1000</f>
        <v>63798.602952177287</v>
      </c>
    </row>
    <row r="16" spans="1:13" ht="18" customHeight="1" x14ac:dyDescent="0.25">
      <c r="A16" s="3" t="s">
        <v>14</v>
      </c>
      <c r="B16" s="9"/>
      <c r="C16" s="9"/>
      <c r="D16" s="16">
        <f>D318/1000</f>
        <v>3215.8031519187898</v>
      </c>
      <c r="E16" s="16">
        <f t="shared" ref="E16:L16" si="32">E318/1000</f>
        <v>4150.0583105817959</v>
      </c>
      <c r="F16" s="16">
        <f t="shared" si="32"/>
        <v>3552.1453177912731</v>
      </c>
      <c r="G16" s="16">
        <f t="shared" si="32"/>
        <v>5726.1835094220269</v>
      </c>
      <c r="H16" s="16">
        <f t="shared" si="32"/>
        <v>7355.1715165785754</v>
      </c>
      <c r="I16" s="16">
        <f t="shared" si="32"/>
        <v>7619.5524244208636</v>
      </c>
      <c r="J16" s="16">
        <f t="shared" si="32"/>
        <v>5813.2419583609635</v>
      </c>
      <c r="K16" s="16">
        <f t="shared" si="32"/>
        <v>12181.3617021807</v>
      </c>
      <c r="L16" s="16">
        <f t="shared" si="32"/>
        <v>16142.981845432039</v>
      </c>
      <c r="M16" s="16">
        <f t="shared" ref="M16" si="33">M318/1000</f>
        <v>16292.343236429713</v>
      </c>
    </row>
    <row r="17" spans="1:13" ht="18" customHeight="1" x14ac:dyDescent="0.25">
      <c r="B17" s="10"/>
      <c r="C17" s="10"/>
      <c r="D17" s="10"/>
      <c r="E17" s="10"/>
      <c r="F17" s="10"/>
      <c r="G17" s="10"/>
      <c r="H17" s="10"/>
      <c r="I17" s="10"/>
      <c r="J17" s="10"/>
    </row>
    <row r="18" spans="1:13" ht="18" customHeight="1" x14ac:dyDescent="0.25">
      <c r="A18" s="138" t="s">
        <v>135</v>
      </c>
      <c r="B18" s="142"/>
      <c r="C18" s="142"/>
      <c r="D18" s="142"/>
      <c r="E18" s="142"/>
      <c r="F18" s="142"/>
      <c r="G18" s="142"/>
      <c r="H18" s="142"/>
      <c r="I18" s="142"/>
      <c r="J18" s="142"/>
      <c r="K18" s="142"/>
      <c r="L18" s="142"/>
    </row>
    <row r="19" spans="1:13" ht="18" customHeight="1" x14ac:dyDescent="0.25">
      <c r="A19" s="4"/>
      <c r="B19" s="11"/>
      <c r="C19" s="11"/>
      <c r="D19" s="11"/>
      <c r="E19" s="11"/>
      <c r="F19" s="11"/>
      <c r="G19" s="11"/>
      <c r="H19" s="11"/>
      <c r="I19" s="11"/>
      <c r="L19" s="12"/>
      <c r="M19" s="12" t="s">
        <v>1</v>
      </c>
    </row>
    <row r="20" spans="1:13" ht="18" customHeight="1" x14ac:dyDescent="0.25">
      <c r="A20" s="3" t="s">
        <v>15</v>
      </c>
      <c r="B20" s="16">
        <f>(B176)/1000</f>
        <v>22238.896067273941</v>
      </c>
      <c r="C20" s="16">
        <f t="shared" ref="C20:K20" si="34">(C176)/1000</f>
        <v>23291.300966013005</v>
      </c>
      <c r="D20" s="16">
        <f t="shared" si="34"/>
        <v>24948.887718497197</v>
      </c>
      <c r="E20" s="16">
        <f t="shared" si="34"/>
        <v>26350.808365555538</v>
      </c>
      <c r="F20" s="16">
        <f t="shared" si="34"/>
        <v>27628.327003028138</v>
      </c>
      <c r="G20" s="16">
        <f t="shared" si="34"/>
        <v>29441.004710402267</v>
      </c>
      <c r="H20" s="16">
        <f t="shared" si="34"/>
        <v>31673.636010537575</v>
      </c>
      <c r="I20" s="16">
        <f t="shared" si="34"/>
        <v>33420.626297873678</v>
      </c>
      <c r="J20" s="16">
        <f t="shared" si="34"/>
        <v>35673.045460336463</v>
      </c>
      <c r="K20" s="16">
        <f t="shared" si="34"/>
        <v>38137.425761523016</v>
      </c>
      <c r="L20" s="16">
        <f t="shared" ref="L20:M20" si="35">(L176)/1000</f>
        <v>40708.958665159334</v>
      </c>
      <c r="M20" s="16">
        <f t="shared" si="35"/>
        <v>43518.487111082199</v>
      </c>
    </row>
    <row r="21" spans="1:13" ht="18" customHeight="1" x14ac:dyDescent="0.25">
      <c r="A21" s="3" t="s">
        <v>16</v>
      </c>
      <c r="B21" s="16">
        <f>(B276)/1000</f>
        <v>6164.1768191936908</v>
      </c>
      <c r="C21" s="16">
        <f t="shared" ref="C21:K21" si="36">(C276)/1000</f>
        <v>7215.1697166122649</v>
      </c>
      <c r="D21" s="16">
        <f t="shared" si="36"/>
        <v>8427.6867141737548</v>
      </c>
      <c r="E21" s="16">
        <f t="shared" si="36"/>
        <v>9485.6946355389227</v>
      </c>
      <c r="F21" s="16">
        <f t="shared" si="36"/>
        <v>9410.2480122313245</v>
      </c>
      <c r="G21" s="16">
        <f t="shared" si="36"/>
        <v>10491.66958749575</v>
      </c>
      <c r="H21" s="16">
        <f t="shared" si="36"/>
        <v>12770.844183352139</v>
      </c>
      <c r="I21" s="16">
        <f t="shared" si="36"/>
        <v>12898.260147629186</v>
      </c>
      <c r="J21" s="16">
        <f t="shared" si="36"/>
        <v>13472.087595074085</v>
      </c>
      <c r="K21" s="16">
        <f t="shared" si="36"/>
        <v>15198.576598625639</v>
      </c>
      <c r="L21" s="16">
        <f t="shared" ref="L21:M21" si="37">(L276)/1000</f>
        <v>16816.04367049245</v>
      </c>
      <c r="M21" s="16">
        <f t="shared" si="37"/>
        <v>18901.665772803295</v>
      </c>
    </row>
    <row r="22" spans="1:13" ht="18" customHeight="1" x14ac:dyDescent="0.25">
      <c r="A22" s="3" t="s">
        <v>17</v>
      </c>
      <c r="B22" s="16">
        <f>(B275)/1000</f>
        <v>5352.0685238258657</v>
      </c>
      <c r="C22" s="16">
        <f t="shared" ref="C22:K22" si="38">(C275)/1000</f>
        <v>6970.4778979490302</v>
      </c>
      <c r="D22" s="16">
        <f t="shared" si="38"/>
        <v>8793.914950531178</v>
      </c>
      <c r="E22" s="16">
        <f t="shared" si="38"/>
        <v>9097.5884984012264</v>
      </c>
      <c r="F22" s="16">
        <f t="shared" si="38"/>
        <v>8205.4673497713029</v>
      </c>
      <c r="G22" s="16">
        <f t="shared" si="38"/>
        <v>10058.93841002746</v>
      </c>
      <c r="H22" s="16">
        <f t="shared" si="38"/>
        <v>13050.73550066491</v>
      </c>
      <c r="I22" s="16">
        <f t="shared" si="38"/>
        <v>12276.816919394843</v>
      </c>
      <c r="J22" s="16">
        <f t="shared" si="38"/>
        <v>13435.669669332679</v>
      </c>
      <c r="K22" s="16">
        <f t="shared" si="38"/>
        <v>14140.777105398667</v>
      </c>
      <c r="L22" s="16">
        <f t="shared" ref="L22:M22" si="39">(L275)/1000</f>
        <v>13733.585066316262</v>
      </c>
      <c r="M22" s="16">
        <f t="shared" si="39"/>
        <v>13140.451449993216</v>
      </c>
    </row>
    <row r="23" spans="1:13" ht="18" customHeight="1" x14ac:dyDescent="0.25"/>
    <row r="24" spans="1:13" ht="18" customHeight="1" x14ac:dyDescent="0.25">
      <c r="A24" s="140" t="s">
        <v>18</v>
      </c>
      <c r="B24" s="142"/>
      <c r="C24" s="142"/>
      <c r="D24" s="142"/>
      <c r="E24" s="142"/>
      <c r="F24" s="142"/>
      <c r="G24" s="142"/>
      <c r="H24" s="142"/>
      <c r="I24" s="142"/>
      <c r="J24" s="142"/>
      <c r="K24" s="142"/>
      <c r="L24" s="142"/>
    </row>
    <row r="25" spans="1:13" ht="18" customHeight="1" x14ac:dyDescent="0.25">
      <c r="A25" s="14"/>
      <c r="B25" s="6">
        <v>2005</v>
      </c>
      <c r="C25" s="7">
        <v>2006</v>
      </c>
      <c r="D25" s="6">
        <v>2007</v>
      </c>
      <c r="E25" s="7">
        <v>2008</v>
      </c>
      <c r="F25" s="6">
        <v>2009</v>
      </c>
      <c r="G25" s="7">
        <v>2010</v>
      </c>
      <c r="H25" s="6">
        <v>2011</v>
      </c>
      <c r="I25" s="7">
        <v>2012</v>
      </c>
      <c r="J25" s="6">
        <v>2013</v>
      </c>
      <c r="K25" s="7">
        <v>2014</v>
      </c>
      <c r="L25" s="6">
        <v>2015</v>
      </c>
      <c r="M25" s="3">
        <v>2016</v>
      </c>
    </row>
    <row r="26" spans="1:13" ht="18" customHeight="1" x14ac:dyDescent="0.25">
      <c r="A26" s="15" t="s">
        <v>202</v>
      </c>
      <c r="B26" s="16">
        <f t="shared" ref="B26:L26" si="40">B76*1000000/B389</f>
        <v>528017.92545053468</v>
      </c>
      <c r="C26" s="16">
        <f t="shared" si="40"/>
        <v>620857.73560081248</v>
      </c>
      <c r="D26" s="16">
        <f t="shared" si="40"/>
        <v>699127.12108966173</v>
      </c>
      <c r="E26" s="16">
        <f t="shared" si="40"/>
        <v>830024.36390155437</v>
      </c>
      <c r="F26" s="16">
        <f t="shared" si="40"/>
        <v>927329.62153475964</v>
      </c>
      <c r="G26" s="16">
        <f t="shared" si="40"/>
        <v>1045848.4704642361</v>
      </c>
      <c r="H26" s="16">
        <f t="shared" si="40"/>
        <v>1222224.4701598657</v>
      </c>
      <c r="I26" s="16">
        <f t="shared" si="40"/>
        <v>1408222.7025474806</v>
      </c>
      <c r="J26" s="16">
        <f t="shared" si="40"/>
        <v>1582796.7334219301</v>
      </c>
      <c r="K26" s="16">
        <f t="shared" si="40"/>
        <v>1730404.8238598602</v>
      </c>
      <c r="L26" s="16">
        <f t="shared" si="40"/>
        <v>1918930.9369263926</v>
      </c>
      <c r="M26" s="16">
        <f t="shared" ref="M26" si="41">M76*1000000/M389</f>
        <v>2131299.1731812106</v>
      </c>
    </row>
    <row r="27" spans="1:13" ht="18" customHeight="1" x14ac:dyDescent="0.25">
      <c r="A27" s="15" t="s">
        <v>203</v>
      </c>
      <c r="B27" s="16">
        <f t="shared" ref="B27:L27" si="42">B74*1000000/B389</f>
        <v>495966.26526511164</v>
      </c>
      <c r="C27" s="16">
        <f t="shared" si="42"/>
        <v>582224.44414272462</v>
      </c>
      <c r="D27" s="16">
        <f t="shared" si="42"/>
        <v>651556.3206234891</v>
      </c>
      <c r="E27" s="16">
        <f t="shared" si="42"/>
        <v>774987.34016136976</v>
      </c>
      <c r="F27" s="16">
        <f t="shared" si="42"/>
        <v>866356.9748754208</v>
      </c>
      <c r="G27" s="16">
        <f t="shared" si="42"/>
        <v>978685.10948235088</v>
      </c>
      <c r="H27" s="16">
        <f t="shared" si="42"/>
        <v>1146673.6825510729</v>
      </c>
      <c r="I27" s="16">
        <f t="shared" si="42"/>
        <v>1319496.1716802651</v>
      </c>
      <c r="J27" s="16">
        <f t="shared" si="42"/>
        <v>1482850.057173145</v>
      </c>
      <c r="K27" s="16">
        <f t="shared" si="42"/>
        <v>1590320.3219030334</v>
      </c>
      <c r="L27" s="16">
        <f t="shared" si="42"/>
        <v>1768633.2004278</v>
      </c>
      <c r="M27" s="16">
        <f t="shared" ref="M27" si="43">M74*1000000/M389</f>
        <v>1966087.2255324756</v>
      </c>
    </row>
    <row r="28" spans="1:13" ht="18" customHeight="1" x14ac:dyDescent="0.25">
      <c r="A28" s="15" t="s">
        <v>19</v>
      </c>
      <c r="B28" s="9"/>
      <c r="C28" s="9"/>
      <c r="D28" s="9"/>
      <c r="E28" s="9"/>
      <c r="F28" s="9"/>
      <c r="G28" s="9"/>
      <c r="H28" s="9"/>
      <c r="I28" s="9"/>
      <c r="J28" s="9"/>
      <c r="K28" s="9"/>
    </row>
    <row r="29" spans="1:13" ht="18" customHeight="1" x14ac:dyDescent="0.25">
      <c r="B29" s="11"/>
      <c r="C29" s="11"/>
      <c r="D29" s="11"/>
      <c r="E29" s="11"/>
      <c r="F29" s="11"/>
      <c r="G29" s="11"/>
      <c r="H29" s="11"/>
      <c r="I29" s="11"/>
      <c r="J29" s="11"/>
      <c r="K29" s="11"/>
    </row>
    <row r="30" spans="1:13" ht="18" customHeight="1" x14ac:dyDescent="0.25">
      <c r="A30" s="141" t="s">
        <v>20</v>
      </c>
      <c r="B30" s="142"/>
      <c r="C30" s="142"/>
      <c r="D30" s="142"/>
      <c r="E30" s="142"/>
      <c r="F30" s="142"/>
      <c r="G30" s="142"/>
      <c r="H30" s="142"/>
      <c r="I30" s="142"/>
      <c r="J30" s="142"/>
      <c r="K30" s="142"/>
      <c r="L30" s="142"/>
    </row>
    <row r="31" spans="1:13" ht="18" customHeight="1" x14ac:dyDescent="0.25">
      <c r="B31" s="17"/>
      <c r="C31" s="17"/>
      <c r="D31" s="17"/>
      <c r="E31" s="17"/>
      <c r="F31" s="17"/>
      <c r="G31" s="17"/>
      <c r="L31" s="5"/>
      <c r="M31" s="5" t="s">
        <v>21</v>
      </c>
    </row>
    <row r="32" spans="1:13" ht="18" customHeight="1" x14ac:dyDescent="0.25">
      <c r="A32" s="6" t="s">
        <v>2</v>
      </c>
      <c r="B32" s="6">
        <v>2005</v>
      </c>
      <c r="C32" s="7">
        <v>2006</v>
      </c>
      <c r="D32" s="6">
        <v>2007</v>
      </c>
      <c r="E32" s="7">
        <v>2008</v>
      </c>
      <c r="F32" s="6">
        <v>2009</v>
      </c>
      <c r="G32" s="7">
        <v>2010</v>
      </c>
      <c r="H32" s="6">
        <v>2011</v>
      </c>
      <c r="I32" s="7">
        <v>2012</v>
      </c>
      <c r="J32" s="6">
        <v>2013</v>
      </c>
      <c r="K32" s="7">
        <v>2014</v>
      </c>
      <c r="L32" s="6">
        <v>2015</v>
      </c>
      <c r="M32" s="7">
        <v>2016</v>
      </c>
    </row>
    <row r="33" spans="1:14" ht="18" customHeight="1" x14ac:dyDescent="0.25">
      <c r="A33" s="3" t="s">
        <v>22</v>
      </c>
      <c r="B33" s="18">
        <f t="shared" ref="B33:K33" si="44">B306/B308*100</f>
        <v>16.2983133626769</v>
      </c>
      <c r="C33" s="18">
        <f t="shared" si="44"/>
        <v>17.459794182476795</v>
      </c>
      <c r="D33" s="18">
        <f t="shared" si="44"/>
        <v>15.720932924278156</v>
      </c>
      <c r="E33" s="18">
        <f t="shared" si="44"/>
        <v>14.454856683197971</v>
      </c>
      <c r="F33" s="18">
        <f t="shared" si="44"/>
        <v>14.009385466304403</v>
      </c>
      <c r="G33" s="18">
        <f t="shared" si="44"/>
        <v>13.819629188997313</v>
      </c>
      <c r="H33" s="18">
        <f t="shared" si="44"/>
        <v>15.326325771512876</v>
      </c>
      <c r="I33" s="18">
        <f t="shared" si="44"/>
        <v>16.552258449845585</v>
      </c>
      <c r="J33" s="18">
        <f t="shared" si="44"/>
        <v>18.003117168115327</v>
      </c>
      <c r="K33" s="18">
        <f t="shared" si="44"/>
        <v>20.218107921022295</v>
      </c>
      <c r="L33" s="18">
        <f t="shared" ref="L33:M33" si="45">L306/L308*100</f>
        <v>25.833525873249869</v>
      </c>
      <c r="M33" s="18">
        <f t="shared" si="45"/>
        <v>24.883699097057633</v>
      </c>
    </row>
    <row r="34" spans="1:14" ht="18" customHeight="1" x14ac:dyDescent="0.25">
      <c r="A34" s="3" t="s">
        <v>23</v>
      </c>
      <c r="B34" s="18">
        <f>B256/B251*100</f>
        <v>21.471802477887465</v>
      </c>
      <c r="C34" s="18">
        <f t="shared" ref="C34:K34" si="46">C256/C251*100</f>
        <v>26.039548292890302</v>
      </c>
      <c r="D34" s="18">
        <f t="shared" si="46"/>
        <v>32.849358141778332</v>
      </c>
      <c r="E34" s="18">
        <f t="shared" si="46"/>
        <v>32.076156943044772</v>
      </c>
      <c r="F34" s="18">
        <f t="shared" si="46"/>
        <v>25.125161388332863</v>
      </c>
      <c r="G34" s="18">
        <f t="shared" si="46"/>
        <v>27.296027255680755</v>
      </c>
      <c r="H34" s="18">
        <f t="shared" si="46"/>
        <v>33.240365000711051</v>
      </c>
      <c r="I34" s="18">
        <f t="shared" si="46"/>
        <v>28.502874198381001</v>
      </c>
      <c r="J34" s="18">
        <f t="shared" si="46"/>
        <v>30.324293792420505</v>
      </c>
      <c r="K34" s="18">
        <f t="shared" si="46"/>
        <v>30.1307039939189</v>
      </c>
      <c r="L34" s="18">
        <f t="shared" ref="L34:M34" si="47">L256/L251*100</f>
        <v>27.202471456017836</v>
      </c>
      <c r="M34" s="18">
        <f t="shared" si="47"/>
        <v>24.635632121158093</v>
      </c>
    </row>
    <row r="35" spans="1:14" ht="18" customHeight="1" x14ac:dyDescent="0.25">
      <c r="A35" s="3" t="s">
        <v>212</v>
      </c>
      <c r="B35" s="18">
        <f>B315/B319*100</f>
        <v>18.794908499172386</v>
      </c>
      <c r="C35" s="18">
        <f t="shared" ref="C35:L35" si="48">C315/C319*100</f>
        <v>19.211853413327866</v>
      </c>
      <c r="D35" s="18">
        <f t="shared" si="48"/>
        <v>20.188157981687709</v>
      </c>
      <c r="E35" s="18">
        <f t="shared" si="48"/>
        <v>17.386412602920014</v>
      </c>
      <c r="F35" s="18">
        <f t="shared" si="48"/>
        <v>18.806354907946332</v>
      </c>
      <c r="G35" s="18">
        <f t="shared" si="48"/>
        <v>15.809626439360617</v>
      </c>
      <c r="H35" s="18">
        <f t="shared" si="48"/>
        <v>14.825714957483937</v>
      </c>
      <c r="I35" s="18">
        <f t="shared" si="48"/>
        <v>15.748686210662118</v>
      </c>
      <c r="J35" s="18">
        <f t="shared" si="48"/>
        <v>17.441688502019449</v>
      </c>
      <c r="K35" s="18">
        <f t="shared" si="48"/>
        <v>14.793376911133132</v>
      </c>
      <c r="L35" s="18">
        <f t="shared" si="48"/>
        <v>14.906238334093322</v>
      </c>
      <c r="M35" s="18">
        <f t="shared" ref="M35" si="49">M315/M319*100</f>
        <v>15.203024860570766</v>
      </c>
    </row>
    <row r="36" spans="1:14" ht="18" customHeight="1" x14ac:dyDescent="0.25">
      <c r="A36" s="3" t="s">
        <v>213</v>
      </c>
      <c r="B36" s="18">
        <f>B316/B319*100</f>
        <v>71.582089434174094</v>
      </c>
      <c r="C36" s="18">
        <f t="shared" ref="C36:L36" si="50">C316/C319*100</f>
        <v>66.903376037827016</v>
      </c>
      <c r="D36" s="18">
        <f t="shared" si="50"/>
        <v>66.433164141613759</v>
      </c>
      <c r="E36" s="18">
        <f t="shared" si="50"/>
        <v>68.634438136705299</v>
      </c>
      <c r="F36" s="18">
        <f t="shared" si="50"/>
        <v>70.758593715542887</v>
      </c>
      <c r="G36" s="18">
        <f t="shared" si="50"/>
        <v>69.866350402943993</v>
      </c>
      <c r="H36" s="18">
        <f t="shared" si="50"/>
        <v>69.954147415317095</v>
      </c>
      <c r="I36" s="18">
        <f t="shared" si="50"/>
        <v>70.731779678437661</v>
      </c>
      <c r="J36" s="18">
        <f t="shared" si="50"/>
        <v>73.552647577123707</v>
      </c>
      <c r="K36" s="18">
        <f t="shared" si="50"/>
        <v>68.565637002117356</v>
      </c>
      <c r="L36" s="18">
        <f t="shared" si="50"/>
        <v>65.525768322178095</v>
      </c>
      <c r="M36" s="18">
        <f t="shared" ref="M36" si="51">M316/M319*100</f>
        <v>67.322199318260843</v>
      </c>
    </row>
    <row r="37" spans="1:14" ht="18" customHeight="1" x14ac:dyDescent="0.25">
      <c r="A37" s="3" t="s">
        <v>24</v>
      </c>
      <c r="B37" s="18">
        <f t="shared" ref="B37:K37" si="52">B318/B319*100</f>
        <v>9.3132547838572339</v>
      </c>
      <c r="C37" s="18">
        <f t="shared" si="52"/>
        <v>13.576213745427316</v>
      </c>
      <c r="D37" s="18">
        <f t="shared" si="52"/>
        <v>13.067247960137479</v>
      </c>
      <c r="E37" s="18">
        <f t="shared" si="52"/>
        <v>13.676845812587498</v>
      </c>
      <c r="F37" s="18">
        <f t="shared" si="52"/>
        <v>10.122952344742988</v>
      </c>
      <c r="G37" s="18">
        <f t="shared" si="52"/>
        <v>14.03148203431078</v>
      </c>
      <c r="H37" s="18">
        <f t="shared" si="52"/>
        <v>14.950478921395465</v>
      </c>
      <c r="I37" s="18">
        <f t="shared" si="52"/>
        <v>13.251852805904596</v>
      </c>
      <c r="J37" s="18">
        <f t="shared" si="52"/>
        <v>8.755485176519235</v>
      </c>
      <c r="K37" s="18">
        <f t="shared" si="52"/>
        <v>16.387138422393978</v>
      </c>
      <c r="L37" s="18">
        <f t="shared" ref="L37:M37" si="53">L318/L319*100</f>
        <v>19.321257903797946</v>
      </c>
      <c r="M37" s="18">
        <f t="shared" si="53"/>
        <v>17.192169232085167</v>
      </c>
    </row>
    <row r="38" spans="1:14" s="6" customFormat="1" ht="18" customHeight="1" x14ac:dyDescent="0.25">
      <c r="A38" s="3" t="s">
        <v>25</v>
      </c>
      <c r="B38" s="18">
        <f t="shared" ref="B38:L38" si="54">B257/B74*100</f>
        <v>26.778524142213158</v>
      </c>
      <c r="C38" s="18">
        <f t="shared" si="54"/>
        <v>29.573387325803552</v>
      </c>
      <c r="D38" s="18">
        <f t="shared" si="54"/>
        <v>33.779809381744244</v>
      </c>
      <c r="E38" s="18">
        <f t="shared" si="54"/>
        <v>36.056470257823058</v>
      </c>
      <c r="F38" s="18">
        <f t="shared" si="54"/>
        <v>30.879137120951</v>
      </c>
      <c r="G38" s="18">
        <f t="shared" si="54"/>
        <v>30.648282940875337</v>
      </c>
      <c r="H38" s="18">
        <f t="shared" si="54"/>
        <v>34.998746794081818</v>
      </c>
      <c r="I38" s="18">
        <f t="shared" si="54"/>
        <v>32.635511190300676</v>
      </c>
      <c r="J38" s="18">
        <f t="shared" si="54"/>
        <v>32.532580470929986</v>
      </c>
      <c r="K38" s="18">
        <f t="shared" si="54"/>
        <v>35.445179125213564</v>
      </c>
      <c r="L38" s="18">
        <f t="shared" si="54"/>
        <v>37.162547610381694</v>
      </c>
      <c r="M38" s="18">
        <f t="shared" ref="M38" si="55">M257/M74*100</f>
        <v>36.329199374389518</v>
      </c>
    </row>
    <row r="39" spans="1:14" ht="18" customHeight="1" x14ac:dyDescent="0.25">
      <c r="A39" s="3" t="s">
        <v>26</v>
      </c>
      <c r="B39" s="18">
        <f t="shared" ref="B39:L39" si="56">B276/B176*100</f>
        <v>27.717998234025202</v>
      </c>
      <c r="C39" s="18">
        <f t="shared" si="56"/>
        <v>30.977959226668972</v>
      </c>
      <c r="D39" s="18">
        <f t="shared" si="56"/>
        <v>33.779809381744244</v>
      </c>
      <c r="E39" s="18">
        <f t="shared" si="56"/>
        <v>35.997736782671716</v>
      </c>
      <c r="F39" s="18">
        <f t="shared" si="56"/>
        <v>34.060144181730351</v>
      </c>
      <c r="G39" s="18">
        <f t="shared" si="56"/>
        <v>35.636248459240839</v>
      </c>
      <c r="H39" s="18">
        <f t="shared" si="56"/>
        <v>40.320107799127882</v>
      </c>
      <c r="I39" s="18">
        <f t="shared" si="56"/>
        <v>38.593711657790848</v>
      </c>
      <c r="J39" s="18">
        <f t="shared" si="56"/>
        <v>37.765454059853681</v>
      </c>
      <c r="K39" s="18">
        <f t="shared" si="56"/>
        <v>39.852130276604925</v>
      </c>
      <c r="L39" s="18">
        <f t="shared" si="56"/>
        <v>41.307968127625976</v>
      </c>
      <c r="M39" s="18">
        <f t="shared" ref="M39" si="57">M276/M176*100</f>
        <v>43.433646313476494</v>
      </c>
    </row>
    <row r="40" spans="1:14" ht="18" customHeight="1" x14ac:dyDescent="0.25">
      <c r="A40" s="3" t="s">
        <v>27</v>
      </c>
      <c r="B40" s="18">
        <f>B47/B74*100</f>
        <v>30.46426895006455</v>
      </c>
      <c r="C40" s="18">
        <f t="shared" ref="C40:K40" si="58">C47/C74*100</f>
        <v>30.965855003318151</v>
      </c>
      <c r="D40" s="18">
        <f t="shared" si="58"/>
        <v>28.784275786703827</v>
      </c>
      <c r="E40" s="18">
        <f t="shared" si="58"/>
        <v>30.833585458030971</v>
      </c>
      <c r="F40" s="18">
        <f t="shared" si="58"/>
        <v>32.365756815256461</v>
      </c>
      <c r="G40" s="18">
        <f t="shared" si="58"/>
        <v>31.959608588609033</v>
      </c>
      <c r="H40" s="18">
        <f t="shared" si="58"/>
        <v>31.288659397351005</v>
      </c>
      <c r="I40" s="18">
        <f t="shared" si="58"/>
        <v>33.17302736855877</v>
      </c>
      <c r="J40" s="18">
        <f t="shared" si="58"/>
        <v>33.290609277979179</v>
      </c>
      <c r="K40" s="18">
        <f t="shared" si="58"/>
        <v>31.350955546669894</v>
      </c>
      <c r="L40" s="18">
        <f t="shared" ref="L40:M40" si="59">L47/L74*100</f>
        <v>31.459826749632153</v>
      </c>
      <c r="M40" s="18">
        <f t="shared" si="59"/>
        <v>31.514350961570404</v>
      </c>
    </row>
    <row r="41" spans="1:14" ht="18" customHeight="1" x14ac:dyDescent="0.25">
      <c r="A41" s="3" t="s">
        <v>28</v>
      </c>
      <c r="B41" s="18">
        <f>B52/B74*100</f>
        <v>21.022756834649833</v>
      </c>
      <c r="C41" s="18">
        <f t="shared" ref="C41:K41" si="60">C52/C74*100</f>
        <v>22.084223924640728</v>
      </c>
      <c r="D41" s="18">
        <f t="shared" si="60"/>
        <v>21.668451414894946</v>
      </c>
      <c r="E41" s="18">
        <f t="shared" si="60"/>
        <v>21.902217058219335</v>
      </c>
      <c r="F41" s="18">
        <f t="shared" si="60"/>
        <v>19.912798086440773</v>
      </c>
      <c r="G41" s="18">
        <f t="shared" si="60"/>
        <v>21.696560420644083</v>
      </c>
      <c r="H41" s="18">
        <f t="shared" si="60"/>
        <v>24.295667498278686</v>
      </c>
      <c r="I41" s="18">
        <f t="shared" si="60"/>
        <v>23.267574562799751</v>
      </c>
      <c r="J41" s="18">
        <f t="shared" si="60"/>
        <v>24.23338125661115</v>
      </c>
      <c r="K41" s="18">
        <f t="shared" si="60"/>
        <v>25.272963142196847</v>
      </c>
      <c r="L41" s="18">
        <f t="shared" ref="L41:M41" si="61">L52/L74*100</f>
        <v>26.381759939476158</v>
      </c>
      <c r="M41" s="18">
        <f t="shared" si="61"/>
        <v>27.268347033067197</v>
      </c>
    </row>
    <row r="42" spans="1:14" ht="18" customHeight="1" x14ac:dyDescent="0.25">
      <c r="A42" s="3" t="s">
        <v>29</v>
      </c>
      <c r="B42" s="18">
        <f>B58/B74*100</f>
        <v>49.556827197144962</v>
      </c>
      <c r="C42" s="18">
        <f t="shared" ref="C42:K42" si="62">C58/C74*100</f>
        <v>48.396209990064612</v>
      </c>
      <c r="D42" s="18">
        <f t="shared" si="62"/>
        <v>50.873993743948965</v>
      </c>
      <c r="E42" s="18">
        <f t="shared" si="62"/>
        <v>48.208964228199072</v>
      </c>
      <c r="F42" s="18">
        <f t="shared" si="62"/>
        <v>48.650173901508637</v>
      </c>
      <c r="G42" s="18">
        <f t="shared" si="62"/>
        <v>47.26092496205176</v>
      </c>
      <c r="H42" s="18">
        <f t="shared" si="62"/>
        <v>45.542761882580116</v>
      </c>
      <c r="I42" s="18">
        <f t="shared" si="62"/>
        <v>44.668316061663504</v>
      </c>
      <c r="J42" s="18">
        <f t="shared" si="62"/>
        <v>43.780538450729203</v>
      </c>
      <c r="K42" s="18">
        <f t="shared" si="62"/>
        <v>44.504038618273746</v>
      </c>
      <c r="L42" s="18">
        <f t="shared" ref="L42:M42" si="63">L58/L74*100</f>
        <v>43.39763821317031</v>
      </c>
      <c r="M42" s="18">
        <f t="shared" si="63"/>
        <v>42.347933336578102</v>
      </c>
    </row>
    <row r="43" spans="1:14" ht="18" customHeight="1" x14ac:dyDescent="0.25">
      <c r="B43" s="20"/>
      <c r="C43" s="20"/>
      <c r="D43" s="20"/>
      <c r="E43" s="20"/>
      <c r="F43" s="20"/>
      <c r="G43" s="20"/>
      <c r="H43" s="20"/>
      <c r="I43" s="20"/>
    </row>
    <row r="44" spans="1:14" ht="18" customHeight="1" x14ac:dyDescent="0.25">
      <c r="A44" s="138" t="s">
        <v>30</v>
      </c>
      <c r="B44" s="142"/>
      <c r="C44" s="142"/>
      <c r="D44" s="142"/>
      <c r="E44" s="142"/>
      <c r="F44" s="142"/>
      <c r="G44" s="142"/>
      <c r="H44" s="142"/>
      <c r="I44" s="142"/>
      <c r="J44" s="142"/>
      <c r="K44" s="142"/>
      <c r="L44" s="142"/>
    </row>
    <row r="45" spans="1:14" ht="18" customHeight="1" x14ac:dyDescent="0.25">
      <c r="A45" s="21"/>
      <c r="G45" s="22"/>
      <c r="J45" s="23"/>
      <c r="L45" s="12"/>
      <c r="M45" s="12" t="s">
        <v>31</v>
      </c>
    </row>
    <row r="46" spans="1:14" ht="18" customHeight="1" x14ac:dyDescent="0.25">
      <c r="A46" s="86" t="s">
        <v>32</v>
      </c>
      <c r="B46" s="25">
        <v>2005</v>
      </c>
      <c r="C46" s="25">
        <v>2006</v>
      </c>
      <c r="D46" s="25">
        <v>2007</v>
      </c>
      <c r="E46" s="25">
        <v>2008</v>
      </c>
      <c r="F46" s="25">
        <v>2009</v>
      </c>
      <c r="G46" s="25">
        <v>2010</v>
      </c>
      <c r="H46" s="25">
        <v>2011</v>
      </c>
      <c r="I46" s="25">
        <v>2012</v>
      </c>
      <c r="J46" s="25">
        <v>2013</v>
      </c>
      <c r="K46" s="25">
        <v>2014</v>
      </c>
      <c r="L46" s="25">
        <v>2015</v>
      </c>
      <c r="M46" s="7">
        <v>2016</v>
      </c>
    </row>
    <row r="47" spans="1:14" ht="18" customHeight="1" x14ac:dyDescent="0.25">
      <c r="A47" s="85" t="s">
        <v>145</v>
      </c>
      <c r="B47" s="71">
        <f>SUM(B48:B51)</f>
        <v>5469142.2530289339</v>
      </c>
      <c r="C47" s="71">
        <f t="shared" ref="C47:M47" si="64">SUM(C48:C51)</f>
        <v>6765628.8438731106</v>
      </c>
      <c r="D47" s="71">
        <f t="shared" si="64"/>
        <v>7181356.6466073142</v>
      </c>
      <c r="E47" s="71">
        <f t="shared" si="64"/>
        <v>9432724.8735049646</v>
      </c>
      <c r="F47" s="71">
        <f t="shared" si="64"/>
        <v>11407717.34737744</v>
      </c>
      <c r="G47" s="71">
        <f t="shared" si="64"/>
        <v>13110122.930629531</v>
      </c>
      <c r="H47" s="71">
        <f t="shared" si="64"/>
        <v>15488232.434712667</v>
      </c>
      <c r="I47" s="71">
        <f t="shared" si="64"/>
        <v>19095551.492924497</v>
      </c>
      <c r="J47" s="71">
        <f t="shared" si="64"/>
        <v>22129214.116306737</v>
      </c>
      <c r="K47" s="71">
        <f t="shared" si="64"/>
        <v>22969224.627341993</v>
      </c>
      <c r="L47" s="71">
        <f t="shared" si="64"/>
        <v>26346672.763121083</v>
      </c>
      <c r="M47" s="71">
        <f t="shared" si="64"/>
        <v>30160063.995698463</v>
      </c>
      <c r="N47" s="112"/>
    </row>
    <row r="48" spans="1:14" ht="18" customHeight="1" x14ac:dyDescent="0.25">
      <c r="A48" s="84" t="s">
        <v>33</v>
      </c>
      <c r="B48" s="61">
        <v>3121313.8570244489</v>
      </c>
      <c r="C48" s="61">
        <v>3898984.5373559082</v>
      </c>
      <c r="D48" s="34">
        <v>3603539.4514947836</v>
      </c>
      <c r="E48" s="34">
        <v>5013560.9555227552</v>
      </c>
      <c r="F48" s="34">
        <v>6036056.0817262763</v>
      </c>
      <c r="G48" s="2">
        <v>7285021.1834885674</v>
      </c>
      <c r="H48" s="34">
        <v>8686662.8667630889</v>
      </c>
      <c r="I48" s="34">
        <v>11035043.765984708</v>
      </c>
      <c r="J48" s="2">
        <v>12413982.080006381</v>
      </c>
      <c r="K48" s="2">
        <v>12851664.021261528</v>
      </c>
      <c r="L48" s="82">
        <v>14193178</v>
      </c>
      <c r="M48" s="2">
        <v>16100130.18908162</v>
      </c>
      <c r="N48" s="112"/>
    </row>
    <row r="49" spans="1:90" ht="18" customHeight="1" x14ac:dyDescent="0.25">
      <c r="A49" s="84" t="s">
        <v>34</v>
      </c>
      <c r="B49" s="61">
        <v>1592970.8740122868</v>
      </c>
      <c r="C49" s="61">
        <v>1980519.0151091008</v>
      </c>
      <c r="D49" s="34">
        <v>2513283.932964297</v>
      </c>
      <c r="E49" s="34">
        <v>3062768.180448941</v>
      </c>
      <c r="F49" s="34">
        <v>3643718.4985339502</v>
      </c>
      <c r="G49" s="2">
        <v>3968923.997823623</v>
      </c>
      <c r="H49" s="34">
        <v>4572949.3537627356</v>
      </c>
      <c r="I49" s="34">
        <v>5194037.0699857473</v>
      </c>
      <c r="J49" s="2">
        <v>5839240.2329323897</v>
      </c>
      <c r="K49" s="2">
        <v>5843714.7649110891</v>
      </c>
      <c r="L49" s="82">
        <v>7135172.0790469926</v>
      </c>
      <c r="M49" s="2">
        <v>7962470.9169035023</v>
      </c>
    </row>
    <row r="50" spans="1:90" ht="18" customHeight="1" x14ac:dyDescent="0.25">
      <c r="A50" s="84" t="s">
        <v>142</v>
      </c>
      <c r="B50" s="61">
        <v>403244.63255695684</v>
      </c>
      <c r="C50" s="61">
        <v>499392.57801161887</v>
      </c>
      <c r="D50" s="34">
        <v>639761.67652863218</v>
      </c>
      <c r="E50" s="34">
        <v>752277.87423308846</v>
      </c>
      <c r="F50" s="34">
        <v>881216.76032205031</v>
      </c>
      <c r="G50" s="2">
        <v>956104.12576296204</v>
      </c>
      <c r="H50" s="34">
        <v>1146811.0767819332</v>
      </c>
      <c r="I50" s="34">
        <v>1507792.9182445493</v>
      </c>
      <c r="J50" s="2">
        <v>2167980.549776868</v>
      </c>
      <c r="K50" s="2">
        <v>2492043.196064068</v>
      </c>
      <c r="L50" s="82">
        <v>3146645.5152458348</v>
      </c>
      <c r="M50" s="2">
        <v>4041455.2889554063</v>
      </c>
    </row>
    <row r="51" spans="1:90" ht="18" customHeight="1" x14ac:dyDescent="0.25">
      <c r="A51" s="84" t="s">
        <v>35</v>
      </c>
      <c r="B51" s="58">
        <v>351612.88943524112</v>
      </c>
      <c r="C51" s="60">
        <v>386732.71339648275</v>
      </c>
      <c r="D51" s="58">
        <v>424771.5856196013</v>
      </c>
      <c r="E51" s="58">
        <v>604117.8633001803</v>
      </c>
      <c r="F51" s="58">
        <v>846726.0067951628</v>
      </c>
      <c r="G51" s="58">
        <v>900073.62355437886</v>
      </c>
      <c r="H51" s="27">
        <v>1081809.1374049117</v>
      </c>
      <c r="I51" s="34">
        <v>1358677.7387094893</v>
      </c>
      <c r="J51" s="2">
        <v>1708011.253591096</v>
      </c>
      <c r="K51" s="2">
        <v>1781802.6451053116</v>
      </c>
      <c r="L51" s="82">
        <v>1871677.1688282543</v>
      </c>
      <c r="M51" s="2">
        <v>2056007.6007579339</v>
      </c>
    </row>
    <row r="52" spans="1:90" ht="18" customHeight="1" x14ac:dyDescent="0.25">
      <c r="A52" s="92" t="s">
        <v>143</v>
      </c>
      <c r="B52" s="64">
        <f>SUM(B53:B57)</f>
        <v>3774141.0393927274</v>
      </c>
      <c r="C52" s="64">
        <f t="shared" ref="C52" si="65">SUM(C53:C57)</f>
        <v>4825110.1854959764</v>
      </c>
      <c r="D52" s="64">
        <f t="shared" ref="D52" si="66">SUM(D53:D57)</f>
        <v>5406037.6138392575</v>
      </c>
      <c r="E52" s="64">
        <f t="shared" ref="E52" si="67">SUM(E53:E57)</f>
        <v>6700407.5121649373</v>
      </c>
      <c r="F52" s="64">
        <f t="shared" ref="F52" si="68">SUM(F53:F57)</f>
        <v>7018515.6942919698</v>
      </c>
      <c r="G52" s="64">
        <f t="shared" ref="G52" si="69">SUM(G53:G57)</f>
        <v>8900126.9680084921</v>
      </c>
      <c r="H52" s="64">
        <f t="shared" ref="H52" si="70">SUM(H53:H57)</f>
        <v>12026624.106550656</v>
      </c>
      <c r="I52" s="64">
        <f t="shared" ref="I52" si="71">SUM(I53:I57)</f>
        <v>13393627.396229593</v>
      </c>
      <c r="J52" s="64">
        <f t="shared" ref="J52:K52" si="72">SUM(J53:J57)</f>
        <v>16108617.241330203</v>
      </c>
      <c r="K52" s="64">
        <f t="shared" si="72"/>
        <v>18516193.758353088</v>
      </c>
      <c r="L52" s="64">
        <f t="shared" ref="L52:M52" si="73">SUM(L53:L57)</f>
        <v>22093942.27031853</v>
      </c>
      <c r="M52" s="64">
        <f t="shared" si="73"/>
        <v>26096526.391328823</v>
      </c>
    </row>
    <row r="53" spans="1:90" ht="18" customHeight="1" x14ac:dyDescent="0.25">
      <c r="A53" s="50" t="s">
        <v>146</v>
      </c>
      <c r="B53" s="61">
        <v>608737.78737795702</v>
      </c>
      <c r="C53" s="61">
        <v>933735.61945344938</v>
      </c>
      <c r="D53" s="2">
        <v>935411.88712492958</v>
      </c>
      <c r="E53" s="34">
        <v>991016.71866327408</v>
      </c>
      <c r="F53" s="34">
        <v>1073018.9483379368</v>
      </c>
      <c r="G53" s="2">
        <v>1779710.9810010761</v>
      </c>
      <c r="H53" s="34">
        <v>2688583.5545945275</v>
      </c>
      <c r="I53" s="34">
        <v>3001179.2373603992</v>
      </c>
      <c r="J53" s="2">
        <v>2986465.5872592051</v>
      </c>
      <c r="K53" s="2">
        <v>2923420.3020044984</v>
      </c>
      <c r="L53" s="82">
        <v>3659599.0679949848</v>
      </c>
      <c r="M53" s="2">
        <v>4975990.9522849303</v>
      </c>
    </row>
    <row r="54" spans="1:90" ht="18" customHeight="1" x14ac:dyDescent="0.25">
      <c r="A54" s="50" t="s">
        <v>147</v>
      </c>
      <c r="B54" s="61">
        <v>1394163.5811526338</v>
      </c>
      <c r="C54" s="61">
        <v>1746521.3199873595</v>
      </c>
      <c r="D54" s="2">
        <v>1880031.921199033</v>
      </c>
      <c r="E54" s="34">
        <v>2283593.9143784698</v>
      </c>
      <c r="F54" s="34">
        <v>2597316.140131142</v>
      </c>
      <c r="G54" s="2">
        <v>3021535.6979589313</v>
      </c>
      <c r="H54" s="34">
        <v>4031541.1509170327</v>
      </c>
      <c r="I54" s="34">
        <v>4599919.1000206247</v>
      </c>
      <c r="J54" s="2">
        <v>4575334.0905943625</v>
      </c>
      <c r="K54" s="2">
        <v>4445568.2300406508</v>
      </c>
      <c r="L54" s="82">
        <v>4768917.4240058213</v>
      </c>
      <c r="M54" s="2">
        <v>5305097.4212063141</v>
      </c>
    </row>
    <row r="55" spans="1:90" ht="18" customHeight="1" x14ac:dyDescent="0.25">
      <c r="A55" s="50" t="s">
        <v>148</v>
      </c>
      <c r="B55" s="34">
        <v>204033.73231800384</v>
      </c>
      <c r="C55" s="61">
        <v>205811.92252281937</v>
      </c>
      <c r="D55" s="34">
        <v>232622.25761181343</v>
      </c>
      <c r="E55" s="34">
        <v>306627.95018618408</v>
      </c>
      <c r="F55" s="34">
        <v>354861.68462838524</v>
      </c>
      <c r="G55" s="2">
        <v>406271.88282941008</v>
      </c>
      <c r="H55" s="34">
        <v>303444.10832861869</v>
      </c>
      <c r="I55" s="34">
        <v>533282.88094573969</v>
      </c>
      <c r="J55" s="2">
        <v>546669.87453379249</v>
      </c>
      <c r="K55" s="2">
        <v>874306.13375887671</v>
      </c>
      <c r="L55" s="82">
        <v>898680.70438612089</v>
      </c>
      <c r="M55" s="2">
        <v>914940.2834234772</v>
      </c>
    </row>
    <row r="56" spans="1:90" ht="18" customHeight="1" x14ac:dyDescent="0.25">
      <c r="A56" s="50" t="s">
        <v>149</v>
      </c>
      <c r="B56" s="34">
        <v>233554.96701505414</v>
      </c>
      <c r="C56" s="61">
        <v>210189.34280792729</v>
      </c>
      <c r="D56" s="2">
        <v>240897.85171029414</v>
      </c>
      <c r="E56" s="34">
        <v>247646.04400313587</v>
      </c>
      <c r="F56" s="34">
        <v>264519.81673395133</v>
      </c>
      <c r="G56" s="2">
        <v>261294.36050433759</v>
      </c>
      <c r="H56" s="34">
        <v>247824.77661917108</v>
      </c>
      <c r="I56" s="34">
        <v>275053.40305860166</v>
      </c>
      <c r="J56" s="2">
        <v>325968.77382843371</v>
      </c>
      <c r="K56" s="2">
        <v>373548.95519971481</v>
      </c>
      <c r="L56" s="82">
        <v>392557.18104813749</v>
      </c>
      <c r="M56" s="2">
        <v>422698.42508804554</v>
      </c>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row>
    <row r="57" spans="1:90" ht="18" customHeight="1" x14ac:dyDescent="0.25">
      <c r="A57" s="50" t="s">
        <v>150</v>
      </c>
      <c r="B57" s="58">
        <v>1333650.9715290787</v>
      </c>
      <c r="C57" s="60">
        <v>1728851.9807244213</v>
      </c>
      <c r="D57" s="58">
        <v>2117073.6961931875</v>
      </c>
      <c r="E57" s="58">
        <v>2871522.8849338726</v>
      </c>
      <c r="F57" s="58">
        <v>2728799.1044605537</v>
      </c>
      <c r="G57" s="58">
        <v>3431314.045714736</v>
      </c>
      <c r="H57" s="27">
        <v>4755230.5160913048</v>
      </c>
      <c r="I57" s="34">
        <v>4984192.7748442274</v>
      </c>
      <c r="J57" s="2">
        <v>7674178.9151144084</v>
      </c>
      <c r="K57" s="2">
        <v>9899350.1373493467</v>
      </c>
      <c r="L57" s="82">
        <v>12374187.892883467</v>
      </c>
      <c r="M57" s="2">
        <v>14477799.309326055</v>
      </c>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row>
    <row r="58" spans="1:90" ht="18" customHeight="1" x14ac:dyDescent="0.25">
      <c r="A58" s="92" t="s">
        <v>36</v>
      </c>
      <c r="B58" s="71">
        <f>SUM(B59:B72)</f>
        <v>8896761.5797452014</v>
      </c>
      <c r="C58" s="71">
        <f>SUM(C59:C72)</f>
        <v>10573930.356769908</v>
      </c>
      <c r="D58" s="71">
        <f t="shared" ref="D58:M58" si="74">SUM(D59:D72)</f>
        <v>12692495.577093115</v>
      </c>
      <c r="E58" s="71">
        <f t="shared" si="74"/>
        <v>14748265.219437905</v>
      </c>
      <c r="F58" s="71">
        <f t="shared" si="74"/>
        <v>17147364.603183363</v>
      </c>
      <c r="G58" s="71">
        <f t="shared" si="74"/>
        <v>19386862.462658301</v>
      </c>
      <c r="H58" s="71">
        <f t="shared" si="74"/>
        <v>22544170.806368664</v>
      </c>
      <c r="I58" s="71">
        <f t="shared" si="74"/>
        <v>25712640.573352035</v>
      </c>
      <c r="J58" s="71">
        <f t="shared" si="74"/>
        <v>29102168.164409064</v>
      </c>
      <c r="K58" s="71">
        <f t="shared" si="74"/>
        <v>32605808.723288283</v>
      </c>
      <c r="L58" s="71">
        <f t="shared" si="74"/>
        <v>36344236.152161457</v>
      </c>
      <c r="M58" s="71">
        <f t="shared" si="74"/>
        <v>40528087.698021956</v>
      </c>
      <c r="N58" s="112"/>
    </row>
    <row r="59" spans="1:90" ht="18" customHeight="1" x14ac:dyDescent="0.25">
      <c r="A59" s="50" t="s">
        <v>151</v>
      </c>
      <c r="B59" s="61">
        <v>1994580.1675540083</v>
      </c>
      <c r="C59" s="61">
        <v>2251405.8228699681</v>
      </c>
      <c r="D59" s="2">
        <v>2645346.7167165349</v>
      </c>
      <c r="E59" s="34">
        <v>3193697.1968108192</v>
      </c>
      <c r="F59" s="34">
        <v>3744882.9076179895</v>
      </c>
      <c r="G59" s="2">
        <v>4426466.8207551884</v>
      </c>
      <c r="H59" s="34">
        <v>5571372.2352934182</v>
      </c>
      <c r="I59" s="34">
        <v>6389279.1782057891</v>
      </c>
      <c r="J59" s="2">
        <v>7271715.9453243595</v>
      </c>
      <c r="K59" s="2">
        <v>8378448.8354812926</v>
      </c>
      <c r="L59" s="82">
        <v>9714664.5368936174</v>
      </c>
      <c r="M59" s="2">
        <v>11091210.243794199</v>
      </c>
      <c r="N59" s="112"/>
    </row>
    <row r="60" spans="1:90" ht="18" customHeight="1" x14ac:dyDescent="0.25">
      <c r="A60" s="50" t="s">
        <v>152</v>
      </c>
      <c r="B60" s="61">
        <v>1219996.3997917143</v>
      </c>
      <c r="C60" s="61">
        <v>1386996.578486</v>
      </c>
      <c r="D60" s="2">
        <v>1572853.6242617257</v>
      </c>
      <c r="E60" s="34">
        <v>1969499.244644627</v>
      </c>
      <c r="F60" s="34">
        <v>2320840.508618759</v>
      </c>
      <c r="G60" s="2">
        <v>2537406.6731980573</v>
      </c>
      <c r="H60" s="34">
        <v>2728970.3720267694</v>
      </c>
      <c r="I60" s="34">
        <v>2733617.826269852</v>
      </c>
      <c r="J60" s="2">
        <v>2986346.8355396367</v>
      </c>
      <c r="K60" s="2">
        <v>3438076.7018064614</v>
      </c>
      <c r="L60" s="82">
        <v>3864482.2789111724</v>
      </c>
      <c r="M60" s="2">
        <v>4473876.0586706214</v>
      </c>
      <c r="N60" s="112"/>
    </row>
    <row r="61" spans="1:90" ht="18" customHeight="1" x14ac:dyDescent="0.25">
      <c r="A61" s="50" t="s">
        <v>153</v>
      </c>
      <c r="B61" s="34">
        <v>347654.1529640042</v>
      </c>
      <c r="C61" s="61">
        <v>363465.16138189984</v>
      </c>
      <c r="D61" s="2">
        <v>481997.29533795465</v>
      </c>
      <c r="E61" s="34">
        <v>559792.86106706783</v>
      </c>
      <c r="F61" s="34">
        <v>680669.03665278759</v>
      </c>
      <c r="G61" s="2">
        <v>720772.48884083587</v>
      </c>
      <c r="H61" s="34">
        <v>733957.90794697008</v>
      </c>
      <c r="I61" s="34">
        <v>887971.77020850731</v>
      </c>
      <c r="J61" s="2">
        <v>902809.77958760131</v>
      </c>
      <c r="K61" s="2">
        <v>872340.71399838966</v>
      </c>
      <c r="L61" s="82">
        <v>957267.56118546566</v>
      </c>
      <c r="M61" s="2">
        <v>1048727.5307503827</v>
      </c>
      <c r="N61" s="112"/>
    </row>
    <row r="62" spans="1:90" ht="18" customHeight="1" x14ac:dyDescent="0.25">
      <c r="A62" s="50" t="s">
        <v>154</v>
      </c>
      <c r="B62" s="34">
        <v>470010.18201342248</v>
      </c>
      <c r="C62" s="61">
        <v>527238.55735925946</v>
      </c>
      <c r="D62" s="2">
        <v>615065.84896873357</v>
      </c>
      <c r="E62" s="34">
        <v>722547.51474769437</v>
      </c>
      <c r="F62" s="34">
        <v>912732.36730375013</v>
      </c>
      <c r="G62" s="2">
        <v>1151748.3182900874</v>
      </c>
      <c r="H62" s="34">
        <v>1244894.017371498</v>
      </c>
      <c r="I62" s="34">
        <v>1454665.2979533798</v>
      </c>
      <c r="J62" s="2">
        <v>1624384.2285064084</v>
      </c>
      <c r="K62" s="2">
        <v>1700411.275315108</v>
      </c>
      <c r="L62" s="82">
        <v>1809896.9570822432</v>
      </c>
      <c r="M62" s="2">
        <v>2025900.9547578013</v>
      </c>
      <c r="N62" s="112"/>
    </row>
    <row r="63" spans="1:90" ht="18" customHeight="1" x14ac:dyDescent="0.25">
      <c r="A63" s="50" t="s">
        <v>155</v>
      </c>
      <c r="B63" s="61">
        <v>452108.95921965037</v>
      </c>
      <c r="C63" s="61">
        <v>574659.03544355056</v>
      </c>
      <c r="D63" s="2">
        <v>756074.80489759147</v>
      </c>
      <c r="E63" s="34">
        <v>959279.31668701861</v>
      </c>
      <c r="F63" s="34">
        <v>1178852.5679070624</v>
      </c>
      <c r="G63" s="2">
        <v>1408476.5384172811</v>
      </c>
      <c r="H63" s="34">
        <v>1772783.3833987047</v>
      </c>
      <c r="I63" s="34">
        <v>2070162.5451440515</v>
      </c>
      <c r="J63" s="2">
        <v>2308705.1886796537</v>
      </c>
      <c r="K63" s="2">
        <v>2694444.2297873306</v>
      </c>
      <c r="L63" s="82">
        <v>3254440.0028164168</v>
      </c>
      <c r="M63" s="2">
        <v>3731190.8998353332</v>
      </c>
      <c r="N63" s="112"/>
    </row>
    <row r="64" spans="1:90" ht="18" customHeight="1" x14ac:dyDescent="0.25">
      <c r="A64" s="50" t="s">
        <v>156</v>
      </c>
      <c r="B64" s="34">
        <v>1248462.7832529827</v>
      </c>
      <c r="C64" s="61">
        <v>1411753.5749292874</v>
      </c>
      <c r="D64" s="33">
        <v>1601266.2429873152</v>
      </c>
      <c r="E64" s="34">
        <v>1716407.8591818395</v>
      </c>
      <c r="F64" s="34">
        <v>1921328.1150182993</v>
      </c>
      <c r="G64" s="2">
        <v>2036907.7256225103</v>
      </c>
      <c r="H64" s="34">
        <v>2277777.7554258071</v>
      </c>
      <c r="I64" s="34">
        <v>2612764.5640137624</v>
      </c>
      <c r="J64" s="2">
        <v>2672147.4792131321</v>
      </c>
      <c r="K64" s="2">
        <v>2955417.0933684958</v>
      </c>
      <c r="L64" s="82">
        <v>2932489.621984899</v>
      </c>
      <c r="M64" s="2">
        <v>3062479.9569363692</v>
      </c>
      <c r="N64" s="112"/>
    </row>
    <row r="65" spans="1:14" ht="18" customHeight="1" x14ac:dyDescent="0.25">
      <c r="A65" s="50" t="s">
        <v>157</v>
      </c>
      <c r="B65" s="34">
        <v>182777.8776600108</v>
      </c>
      <c r="C65" s="61">
        <v>242468.6588434781</v>
      </c>
      <c r="D65" s="2">
        <v>318676.57403960085</v>
      </c>
      <c r="E65" s="34">
        <v>450187.5075938378</v>
      </c>
      <c r="F65" s="34">
        <v>552629.99681946437</v>
      </c>
      <c r="G65" s="2">
        <v>728206.60612551973</v>
      </c>
      <c r="H65" s="34">
        <v>813502.19206395885</v>
      </c>
      <c r="I65" s="34">
        <v>810125.94354563544</v>
      </c>
      <c r="J65" s="2">
        <v>902694.89312504802</v>
      </c>
      <c r="K65" s="2">
        <v>1003125.7070846779</v>
      </c>
      <c r="L65" s="82">
        <v>1103123.5237856312</v>
      </c>
      <c r="M65" s="2">
        <v>1228051.84399183</v>
      </c>
      <c r="N65" s="112"/>
    </row>
    <row r="66" spans="1:14" ht="18" customHeight="1" x14ac:dyDescent="0.25">
      <c r="A66" s="50" t="s">
        <v>158</v>
      </c>
      <c r="B66" s="34">
        <v>540020.09545487468</v>
      </c>
      <c r="C66" s="61">
        <v>667260.432464891</v>
      </c>
      <c r="D66" s="2">
        <v>793109.75349054614</v>
      </c>
      <c r="E66" s="34">
        <v>850083.27669596171</v>
      </c>
      <c r="F66" s="34">
        <v>895051.27906120766</v>
      </c>
      <c r="G66" s="2">
        <v>978846.07773963199</v>
      </c>
      <c r="H66" s="34">
        <v>1098619.7247509889</v>
      </c>
      <c r="I66" s="34">
        <v>1427909.3035493006</v>
      </c>
      <c r="J66" s="2">
        <v>1711729.7066425027</v>
      </c>
      <c r="K66" s="2">
        <v>2003202.4193821887</v>
      </c>
      <c r="L66" s="82">
        <v>2160206.5844490109</v>
      </c>
      <c r="M66" s="2">
        <v>2289111.9324044636</v>
      </c>
      <c r="N66" s="112"/>
    </row>
    <row r="67" spans="1:14" ht="18" customHeight="1" x14ac:dyDescent="0.25">
      <c r="A67" s="50" t="s">
        <v>159</v>
      </c>
      <c r="B67" s="34">
        <v>1255091.0012365519</v>
      </c>
      <c r="C67" s="61">
        <v>1688473.4405709882</v>
      </c>
      <c r="D67" s="2">
        <v>2179163.9822293888</v>
      </c>
      <c r="E67" s="34">
        <v>2282704.1577240285</v>
      </c>
      <c r="F67" s="34">
        <v>2511952.8446101877</v>
      </c>
      <c r="G67" s="2">
        <v>2668756.0640000002</v>
      </c>
      <c r="H67" s="34">
        <v>3338191.54</v>
      </c>
      <c r="I67" s="34">
        <v>4017280.3044749652</v>
      </c>
      <c r="J67" s="2">
        <v>4936070.6557577318</v>
      </c>
      <c r="K67" s="2">
        <v>5227501.7375491401</v>
      </c>
      <c r="L67" s="82">
        <v>5852604.9322331231</v>
      </c>
      <c r="M67" s="2">
        <v>6499974.9620982502</v>
      </c>
      <c r="N67" s="112"/>
    </row>
    <row r="68" spans="1:14" ht="18" customHeight="1" x14ac:dyDescent="0.25">
      <c r="A68" s="50" t="s">
        <v>160</v>
      </c>
      <c r="B68" s="58">
        <v>508969.47136293701</v>
      </c>
      <c r="C68" s="60">
        <v>630457.33581376472</v>
      </c>
      <c r="D68" s="58">
        <v>851207.76964945532</v>
      </c>
      <c r="E68" s="58">
        <v>1007307.5216425105</v>
      </c>
      <c r="F68" s="58">
        <v>1193227.8163896697</v>
      </c>
      <c r="G68" s="58">
        <v>1380169.8125782132</v>
      </c>
      <c r="H68" s="58">
        <v>1463766.7893457487</v>
      </c>
      <c r="I68" s="34">
        <v>1607317.4637132564</v>
      </c>
      <c r="J68" s="2">
        <v>1893664.7124279772</v>
      </c>
      <c r="K68" s="2">
        <v>2172080.380386279</v>
      </c>
      <c r="L68" s="82">
        <v>2309344.931978099</v>
      </c>
      <c r="M68" s="2">
        <v>2425025.2409036597</v>
      </c>
      <c r="N68" s="112"/>
    </row>
    <row r="69" spans="1:14" ht="18" customHeight="1" x14ac:dyDescent="0.25">
      <c r="A69" s="83" t="s">
        <v>204</v>
      </c>
      <c r="B69" s="2">
        <v>343729.82283858041</v>
      </c>
      <c r="C69" s="2">
        <v>450189.0484584677</v>
      </c>
      <c r="D69" s="27">
        <v>438415.08685885917</v>
      </c>
      <c r="E69" s="2">
        <v>532162.97776368773</v>
      </c>
      <c r="F69" s="2">
        <v>663617.96154187853</v>
      </c>
      <c r="G69" s="2">
        <v>735665.14119770785</v>
      </c>
      <c r="H69" s="2">
        <v>820894.35697980761</v>
      </c>
      <c r="I69" s="34">
        <v>919307.19042635662</v>
      </c>
      <c r="J69" s="2">
        <v>1019986.848506505</v>
      </c>
      <c r="K69" s="2">
        <v>1151977.545166679</v>
      </c>
      <c r="L69" s="82">
        <v>1275702.4277883954</v>
      </c>
      <c r="M69" s="2">
        <v>1429935.6990392401</v>
      </c>
      <c r="N69" s="112"/>
    </row>
    <row r="70" spans="1:14" ht="18" customHeight="1" x14ac:dyDescent="0.25">
      <c r="A70" s="50" t="s">
        <v>161</v>
      </c>
      <c r="B70" s="58">
        <v>57849.93319034289</v>
      </c>
      <c r="C70" s="60">
        <v>72589.669273453896</v>
      </c>
      <c r="D70" s="58">
        <v>91526.589666776868</v>
      </c>
      <c r="E70" s="58">
        <v>105578.63247703883</v>
      </c>
      <c r="F70" s="58">
        <v>114976.90567024489</v>
      </c>
      <c r="G70" s="58">
        <v>125499.36618140078</v>
      </c>
      <c r="H70" s="27">
        <v>144046.37912555749</v>
      </c>
      <c r="I70" s="34">
        <v>169111.99770408453</v>
      </c>
      <c r="J70" s="2">
        <v>188996.47275505075</v>
      </c>
      <c r="K70" s="2">
        <v>221912.33132477183</v>
      </c>
      <c r="L70" s="82">
        <v>241508.10213154287</v>
      </c>
      <c r="M70" s="2">
        <v>275198.8955768579</v>
      </c>
      <c r="N70" s="112"/>
    </row>
    <row r="71" spans="1:14" ht="18" customHeight="1" x14ac:dyDescent="0.25">
      <c r="A71" s="50" t="s">
        <v>162</v>
      </c>
      <c r="B71" s="34">
        <v>192957.56137272896</v>
      </c>
      <c r="C71" s="61">
        <v>220427.97728526103</v>
      </c>
      <c r="D71" s="2">
        <v>254462.43976887091</v>
      </c>
      <c r="E71" s="34">
        <v>294113.53368607751</v>
      </c>
      <c r="F71" s="34">
        <v>344077.90738939517</v>
      </c>
      <c r="G71" s="2">
        <v>366538.50631112681</v>
      </c>
      <c r="H71" s="2">
        <v>406498.3132860249</v>
      </c>
      <c r="I71" s="34">
        <v>472947.12088271615</v>
      </c>
      <c r="J71" s="2">
        <v>534379.62714368955</v>
      </c>
      <c r="K71" s="2">
        <v>619834.64270337997</v>
      </c>
      <c r="L71" s="82">
        <v>690814.03817755729</v>
      </c>
      <c r="M71" s="2">
        <v>762419.36349378515</v>
      </c>
      <c r="N71" s="112"/>
    </row>
    <row r="72" spans="1:14" ht="18" customHeight="1" x14ac:dyDescent="0.25">
      <c r="A72" s="50" t="s">
        <v>163</v>
      </c>
      <c r="B72" s="58">
        <v>82553.171833394823</v>
      </c>
      <c r="C72" s="60">
        <v>86545.063589637983</v>
      </c>
      <c r="D72" s="58">
        <v>93328.848219761363</v>
      </c>
      <c r="E72" s="58">
        <v>104903.6187156963</v>
      </c>
      <c r="F72" s="58">
        <v>112524.38858266642</v>
      </c>
      <c r="G72" s="58">
        <v>121402.32340074331</v>
      </c>
      <c r="H72" s="27">
        <v>128895.83935341179</v>
      </c>
      <c r="I72" s="34">
        <v>140180.06726037644</v>
      </c>
      <c r="J72" s="2">
        <v>148535.79119976168</v>
      </c>
      <c r="K72" s="2">
        <v>167035.10993408924</v>
      </c>
      <c r="L72" s="82">
        <v>177690.65274428081</v>
      </c>
      <c r="M72" s="2">
        <v>184984.1157691518</v>
      </c>
      <c r="N72" s="112"/>
    </row>
    <row r="73" spans="1:14" ht="18" customHeight="1" x14ac:dyDescent="0.25">
      <c r="A73" s="42" t="s">
        <v>144</v>
      </c>
      <c r="B73" s="88">
        <v>-187399.22689085652</v>
      </c>
      <c r="C73" s="88">
        <v>-315994.9570036176</v>
      </c>
      <c r="D73" s="88">
        <v>-331002.1190424902</v>
      </c>
      <c r="E73" s="88">
        <v>-289026.54808530567</v>
      </c>
      <c r="F73" s="88">
        <v>-327342.12704541889</v>
      </c>
      <c r="G73" s="88">
        <v>-376200.31138401938</v>
      </c>
      <c r="H73" s="88">
        <v>-557921.4101115471</v>
      </c>
      <c r="I73" s="88">
        <v>-638331.87130978343</v>
      </c>
      <c r="J73" s="88">
        <v>-867157.49165214831</v>
      </c>
      <c r="K73" s="88">
        <v>-826396.01587881113</v>
      </c>
      <c r="L73" s="82">
        <v>-1037814.1380142007</v>
      </c>
      <c r="M73" s="2">
        <v>-1082043.9661470412</v>
      </c>
    </row>
    <row r="74" spans="1:14" ht="18" customHeight="1" x14ac:dyDescent="0.25">
      <c r="A74" s="80" t="s">
        <v>164</v>
      </c>
      <c r="B74" s="31">
        <f>B47+B52+B58+B73</f>
        <v>17952645.645276006</v>
      </c>
      <c r="C74" s="31">
        <f t="shared" ref="C74:M74" si="75">C47+C52+C58+C73</f>
        <v>21848674.429135378</v>
      </c>
      <c r="D74" s="31">
        <f t="shared" si="75"/>
        <v>24948887.718497198</v>
      </c>
      <c r="E74" s="31">
        <f t="shared" si="75"/>
        <v>30592371.057022501</v>
      </c>
      <c r="F74" s="31">
        <f t="shared" si="75"/>
        <v>35246255.517807357</v>
      </c>
      <c r="G74" s="31">
        <f t="shared" si="75"/>
        <v>41020912.049912304</v>
      </c>
      <c r="H74" s="31">
        <f t="shared" si="75"/>
        <v>49501105.937520444</v>
      </c>
      <c r="I74" s="31">
        <f t="shared" si="75"/>
        <v>57563487.591196343</v>
      </c>
      <c r="J74" s="31">
        <f t="shared" si="75"/>
        <v>66472842.030393854</v>
      </c>
      <c r="K74" s="31">
        <f t="shared" si="75"/>
        <v>73264831.093104556</v>
      </c>
      <c r="L74" s="31">
        <f t="shared" si="75"/>
        <v>83747037.047586873</v>
      </c>
      <c r="M74" s="31">
        <f t="shared" si="75"/>
        <v>95702634.118902206</v>
      </c>
    </row>
    <row r="75" spans="1:14" ht="18" customHeight="1" x14ac:dyDescent="0.25">
      <c r="A75" s="42" t="s">
        <v>40</v>
      </c>
      <c r="B75" s="88">
        <v>1160183.9438497345</v>
      </c>
      <c r="C75" s="88">
        <v>1449760.8537142419</v>
      </c>
      <c r="D75" s="88">
        <v>1821544.0813679253</v>
      </c>
      <c r="E75" s="88">
        <v>2172568.46</v>
      </c>
      <c r="F75" s="88">
        <v>2480568.1100000003</v>
      </c>
      <c r="G75" s="88">
        <v>2815106</v>
      </c>
      <c r="H75" s="88">
        <v>3261474.9932741951</v>
      </c>
      <c r="I75" s="88">
        <v>3870726.3182741944</v>
      </c>
      <c r="J75" s="88">
        <v>4480385.3158382</v>
      </c>
      <c r="K75" s="88">
        <v>6453585</v>
      </c>
      <c r="L75" s="82">
        <v>7116789.4528223816</v>
      </c>
      <c r="M75" s="2">
        <v>8041972.0816892907</v>
      </c>
    </row>
    <row r="76" spans="1:14" ht="18" customHeight="1" x14ac:dyDescent="0.25">
      <c r="A76" s="80" t="s">
        <v>165</v>
      </c>
      <c r="B76" s="31">
        <f>B74+B75</f>
        <v>19112829.589125741</v>
      </c>
      <c r="C76" s="31">
        <f t="shared" ref="C76:M76" si="76">C74+C75</f>
        <v>23298435.282849621</v>
      </c>
      <c r="D76" s="31">
        <f t="shared" si="76"/>
        <v>26770431.799865123</v>
      </c>
      <c r="E76" s="31">
        <f t="shared" si="76"/>
        <v>32764939.517022502</v>
      </c>
      <c r="F76" s="31">
        <f t="shared" si="76"/>
        <v>37726823.627807356</v>
      </c>
      <c r="G76" s="31">
        <f t="shared" si="76"/>
        <v>43836018.049912304</v>
      </c>
      <c r="H76" s="31">
        <f t="shared" si="76"/>
        <v>52762580.930794641</v>
      </c>
      <c r="I76" s="31">
        <f t="shared" si="76"/>
        <v>61434213.909470536</v>
      </c>
      <c r="J76" s="31">
        <f t="shared" si="76"/>
        <v>70953227.346232057</v>
      </c>
      <c r="K76" s="31">
        <f t="shared" si="76"/>
        <v>79718416.093104556</v>
      </c>
      <c r="L76" s="31">
        <f t="shared" si="76"/>
        <v>90863826.50040926</v>
      </c>
      <c r="M76" s="31">
        <f t="shared" si="76"/>
        <v>103744606.2005915</v>
      </c>
    </row>
    <row r="77" spans="1:14" ht="18" customHeight="1" x14ac:dyDescent="0.25">
      <c r="L77" s="3"/>
    </row>
    <row r="78" spans="1:14" ht="18" customHeight="1" x14ac:dyDescent="0.25">
      <c r="A78" s="146" t="s">
        <v>38</v>
      </c>
      <c r="B78" s="142"/>
      <c r="C78" s="142"/>
      <c r="D78" s="142"/>
      <c r="E78" s="142"/>
      <c r="F78" s="142"/>
      <c r="G78" s="142"/>
      <c r="H78" s="142"/>
      <c r="I78" s="142"/>
      <c r="J78" s="142"/>
      <c r="K78" s="142"/>
      <c r="L78" s="142"/>
    </row>
    <row r="79" spans="1:14" ht="18" customHeight="1" x14ac:dyDescent="0.25">
      <c r="A79" s="81"/>
      <c r="B79" s="21"/>
      <c r="C79" s="21"/>
      <c r="D79" s="21"/>
      <c r="E79" s="21"/>
      <c r="F79" s="21"/>
      <c r="G79" s="21"/>
      <c r="L79" s="12"/>
      <c r="M79" s="12" t="s">
        <v>39</v>
      </c>
    </row>
    <row r="80" spans="1:14" ht="18" customHeight="1" x14ac:dyDescent="0.25">
      <c r="A80" s="36" t="s">
        <v>32</v>
      </c>
      <c r="B80" s="37">
        <v>2005</v>
      </c>
      <c r="C80" s="37">
        <v>2006</v>
      </c>
      <c r="D80" s="37">
        <v>2007</v>
      </c>
      <c r="E80" s="37">
        <v>2008</v>
      </c>
      <c r="F80" s="37">
        <v>2009</v>
      </c>
      <c r="G80" s="37">
        <v>2010</v>
      </c>
      <c r="H80" s="37">
        <v>2011</v>
      </c>
      <c r="I80" s="37">
        <v>2012</v>
      </c>
      <c r="J80" s="37">
        <v>2013</v>
      </c>
      <c r="K80" s="37">
        <v>2014</v>
      </c>
      <c r="L80" s="37">
        <v>2015</v>
      </c>
      <c r="M80" s="7">
        <v>2016</v>
      </c>
    </row>
    <row r="81" spans="1:90" ht="18" customHeight="1" x14ac:dyDescent="0.25">
      <c r="A81" s="85" t="s">
        <v>145</v>
      </c>
      <c r="B81" s="44">
        <f t="shared" ref="B81:L81" si="77">100*B47/B$76</f>
        <v>28.61503173837016</v>
      </c>
      <c r="C81" s="44">
        <f t="shared" si="77"/>
        <v>29.038983784689638</v>
      </c>
      <c r="D81" s="44">
        <f t="shared" si="77"/>
        <v>26.825703448845736</v>
      </c>
      <c r="E81" s="44">
        <f t="shared" si="77"/>
        <v>28.789080683650713</v>
      </c>
      <c r="F81" s="44">
        <f t="shared" si="77"/>
        <v>30.237683034012811</v>
      </c>
      <c r="G81" s="44">
        <f t="shared" si="77"/>
        <v>29.907193932857133</v>
      </c>
      <c r="H81" s="44">
        <f t="shared" si="77"/>
        <v>29.354576977626639</v>
      </c>
      <c r="I81" s="44">
        <f t="shared" si="77"/>
        <v>31.082926398413274</v>
      </c>
      <c r="J81" s="44">
        <f t="shared" si="77"/>
        <v>31.188453216260786</v>
      </c>
      <c r="K81" s="44">
        <f t="shared" si="77"/>
        <v>28.812946559946486</v>
      </c>
      <c r="L81" s="44">
        <f t="shared" si="77"/>
        <v>28.995777283276109</v>
      </c>
      <c r="M81" s="44">
        <f t="shared" ref="M81" si="78">100*M47/M$76</f>
        <v>29.071452579793494</v>
      </c>
    </row>
    <row r="82" spans="1:90" ht="18" customHeight="1" x14ac:dyDescent="0.25">
      <c r="A82" s="84" t="s">
        <v>33</v>
      </c>
      <c r="B82" s="17">
        <f t="shared" ref="B82:L82" si="79">100*B48/B$76</f>
        <v>16.330987740299442</v>
      </c>
      <c r="C82" s="17">
        <f t="shared" si="79"/>
        <v>16.734963056622167</v>
      </c>
      <c r="D82" s="17">
        <f t="shared" si="79"/>
        <v>13.460894013345499</v>
      </c>
      <c r="E82" s="17">
        <f t="shared" si="79"/>
        <v>15.301602961659794</v>
      </c>
      <c r="F82" s="17">
        <f t="shared" si="79"/>
        <v>15.999375248960195</v>
      </c>
      <c r="G82" s="17">
        <f t="shared" si="79"/>
        <v>16.61880231729474</v>
      </c>
      <c r="H82" s="17">
        <f t="shared" si="79"/>
        <v>16.463680725089695</v>
      </c>
      <c r="I82" s="17">
        <f t="shared" si="79"/>
        <v>17.962374813236728</v>
      </c>
      <c r="J82" s="17">
        <f t="shared" si="79"/>
        <v>17.496007643781439</v>
      </c>
      <c r="K82" s="17">
        <f t="shared" si="79"/>
        <v>16.121323843479079</v>
      </c>
      <c r="L82" s="17">
        <f t="shared" si="79"/>
        <v>15.620273266761522</v>
      </c>
      <c r="M82" s="17">
        <f t="shared" ref="M82" si="80">100*M48/M$76</f>
        <v>15.519004581261619</v>
      </c>
    </row>
    <row r="83" spans="1:90" ht="18" customHeight="1" x14ac:dyDescent="0.25">
      <c r="A83" s="84" t="s">
        <v>34</v>
      </c>
      <c r="B83" s="17">
        <f t="shared" ref="B83:L83" si="81">100*B49/B$76</f>
        <v>8.334563265915417</v>
      </c>
      <c r="C83" s="17">
        <f t="shared" si="81"/>
        <v>8.5006524732886035</v>
      </c>
      <c r="D83" s="17">
        <f t="shared" si="81"/>
        <v>9.3882831317534432</v>
      </c>
      <c r="E83" s="17">
        <f t="shared" si="81"/>
        <v>9.3476997839648952</v>
      </c>
      <c r="F83" s="17">
        <f t="shared" si="81"/>
        <v>9.6581640015097125</v>
      </c>
      <c r="G83" s="17">
        <f t="shared" si="81"/>
        <v>9.0540249191989801</v>
      </c>
      <c r="H83" s="17">
        <f t="shared" si="81"/>
        <v>8.6670312048623739</v>
      </c>
      <c r="I83" s="17">
        <f t="shared" si="81"/>
        <v>8.4546325889994804</v>
      </c>
      <c r="J83" s="17">
        <f t="shared" si="81"/>
        <v>8.229703498106602</v>
      </c>
      <c r="K83" s="17">
        <f t="shared" si="81"/>
        <v>7.3304451484411208</v>
      </c>
      <c r="L83" s="17">
        <f t="shared" si="81"/>
        <v>7.8525991627865839</v>
      </c>
      <c r="M83" s="17">
        <f t="shared" ref="M83" si="82">100*M49/M$76</f>
        <v>7.6750697780932953</v>
      </c>
    </row>
    <row r="84" spans="1:90" ht="18" customHeight="1" x14ac:dyDescent="0.25">
      <c r="A84" s="84" t="s">
        <v>142</v>
      </c>
      <c r="B84" s="17">
        <f t="shared" ref="B84:L84" si="83">100*B50/B$76</f>
        <v>2.1098112693181923</v>
      </c>
      <c r="C84" s="17">
        <f t="shared" si="83"/>
        <v>2.1434597300155618</v>
      </c>
      <c r="D84" s="17">
        <f t="shared" si="83"/>
        <v>2.3898070875788244</v>
      </c>
      <c r="E84" s="17">
        <f t="shared" si="83"/>
        <v>2.2959843214184921</v>
      </c>
      <c r="F84" s="17">
        <f t="shared" si="83"/>
        <v>2.3357830731144054</v>
      </c>
      <c r="G84" s="17">
        <f t="shared" si="83"/>
        <v>2.1810925542423325</v>
      </c>
      <c r="H84" s="17">
        <f t="shared" si="83"/>
        <v>2.1735310452044283</v>
      </c>
      <c r="I84" s="17">
        <f t="shared" si="83"/>
        <v>2.4543211710439286</v>
      </c>
      <c r="J84" s="17">
        <f t="shared" si="83"/>
        <v>3.0555066074693467</v>
      </c>
      <c r="K84" s="17">
        <f t="shared" si="83"/>
        <v>3.1260570871774052</v>
      </c>
      <c r="L84" s="17">
        <f t="shared" si="83"/>
        <v>3.4630343409889983</v>
      </c>
      <c r="M84" s="17">
        <f t="shared" ref="M84" si="84">100*M50/M$76</f>
        <v>3.8955811169027927</v>
      </c>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row>
    <row r="85" spans="1:90" ht="18" customHeight="1" x14ac:dyDescent="0.25">
      <c r="A85" s="84" t="s">
        <v>35</v>
      </c>
      <c r="B85" s="17">
        <f t="shared" ref="B85:L85" si="85">100*B51/B$76</f>
        <v>1.8396694628371069</v>
      </c>
      <c r="C85" s="17">
        <f t="shared" si="85"/>
        <v>1.6599085247633061</v>
      </c>
      <c r="D85" s="17">
        <f t="shared" si="85"/>
        <v>1.5867192161679717</v>
      </c>
      <c r="E85" s="17">
        <f t="shared" si="85"/>
        <v>1.8437936166075342</v>
      </c>
      <c r="F85" s="17">
        <f t="shared" si="85"/>
        <v>2.2443607104284959</v>
      </c>
      <c r="G85" s="17">
        <f t="shared" si="85"/>
        <v>2.0532741421210807</v>
      </c>
      <c r="H85" s="17">
        <f t="shared" si="85"/>
        <v>2.0503340024701457</v>
      </c>
      <c r="I85" s="17">
        <f t="shared" si="85"/>
        <v>2.2115978251331367</v>
      </c>
      <c r="J85" s="17">
        <f t="shared" si="85"/>
        <v>2.4072354669033942</v>
      </c>
      <c r="K85" s="17">
        <f t="shared" si="85"/>
        <v>2.2351204808488827</v>
      </c>
      <c r="L85" s="17">
        <f t="shared" si="85"/>
        <v>2.0598705127389985</v>
      </c>
      <c r="M85" s="17">
        <f t="shared" ref="M85" si="86">100*M51/M$76</f>
        <v>1.9817971035357898</v>
      </c>
    </row>
    <row r="86" spans="1:90" ht="18" customHeight="1" x14ac:dyDescent="0.25">
      <c r="A86" s="92" t="s">
        <v>143</v>
      </c>
      <c r="B86" s="44">
        <f t="shared" ref="B86:L86" si="87">100*B52/B$76</f>
        <v>19.746636790713751</v>
      </c>
      <c r="C86" s="44">
        <f t="shared" si="87"/>
        <v>20.710018191856097</v>
      </c>
      <c r="D86" s="44">
        <f t="shared" si="87"/>
        <v>20.194062069131419</v>
      </c>
      <c r="E86" s="44">
        <f t="shared" si="87"/>
        <v>20.449930965640412</v>
      </c>
      <c r="F86" s="44">
        <f t="shared" si="87"/>
        <v>18.603516064678246</v>
      </c>
      <c r="G86" s="44">
        <f t="shared" si="87"/>
        <v>20.303228632387828</v>
      </c>
      <c r="H86" s="44">
        <f t="shared" si="87"/>
        <v>22.793851048198764</v>
      </c>
      <c r="I86" s="44">
        <f t="shared" si="87"/>
        <v>21.801576912771186</v>
      </c>
      <c r="J86" s="44">
        <f t="shared" si="87"/>
        <v>22.70314944621845</v>
      </c>
      <c r="K86" s="44">
        <f t="shared" si="87"/>
        <v>23.2269965533782</v>
      </c>
      <c r="L86" s="44">
        <f t="shared" si="87"/>
        <v>24.315443363172712</v>
      </c>
      <c r="M86" s="44">
        <f t="shared" ref="M86" si="88">100*M52/M$76</f>
        <v>25.154586196867776</v>
      </c>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row>
    <row r="87" spans="1:90" ht="18" customHeight="1" x14ac:dyDescent="0.25">
      <c r="A87" s="50" t="s">
        <v>146</v>
      </c>
      <c r="B87" s="17">
        <f t="shared" ref="B87:L87" si="89">100*B53/B$76</f>
        <v>3.1849694705816813</v>
      </c>
      <c r="C87" s="17">
        <f t="shared" si="89"/>
        <v>4.0077181498140702</v>
      </c>
      <c r="D87" s="17">
        <f t="shared" si="89"/>
        <v>3.4941979797637872</v>
      </c>
      <c r="E87" s="17">
        <f t="shared" si="89"/>
        <v>3.0246255090701668</v>
      </c>
      <c r="F87" s="17">
        <f t="shared" si="89"/>
        <v>2.8441804667251267</v>
      </c>
      <c r="G87" s="17">
        <f t="shared" si="89"/>
        <v>4.059928479303645</v>
      </c>
      <c r="H87" s="17">
        <f t="shared" si="89"/>
        <v>5.0956255497072318</v>
      </c>
      <c r="I87" s="17">
        <f t="shared" si="89"/>
        <v>4.8851918928806306</v>
      </c>
      <c r="J87" s="17">
        <f t="shared" si="89"/>
        <v>4.2090623625703198</v>
      </c>
      <c r="K87" s="17">
        <f t="shared" si="89"/>
        <v>3.667183124398989</v>
      </c>
      <c r="L87" s="17">
        <f t="shared" si="89"/>
        <v>4.0275643332921947</v>
      </c>
      <c r="M87" s="17">
        <f t="shared" ref="M87" si="90">100*M53/M$76</f>
        <v>4.7963852141515568</v>
      </c>
    </row>
    <row r="88" spans="1:90" ht="18" customHeight="1" x14ac:dyDescent="0.25">
      <c r="A88" s="50" t="s">
        <v>147</v>
      </c>
      <c r="B88" s="17">
        <f t="shared" ref="B88:L88" si="91">100*B54/B$76</f>
        <v>7.2943860805719956</v>
      </c>
      <c r="C88" s="17">
        <f t="shared" si="91"/>
        <v>7.4963030726488471</v>
      </c>
      <c r="D88" s="17">
        <f t="shared" si="91"/>
        <v>7.0227926663794236</v>
      </c>
      <c r="E88" s="17">
        <f t="shared" si="91"/>
        <v>6.9696265216423336</v>
      </c>
      <c r="F88" s="17">
        <f t="shared" si="91"/>
        <v>6.8845343720289645</v>
      </c>
      <c r="G88" s="17">
        <f t="shared" si="91"/>
        <v>6.8928151606256032</v>
      </c>
      <c r="H88" s="17">
        <f t="shared" si="91"/>
        <v>7.6409096746138179</v>
      </c>
      <c r="I88" s="17">
        <f t="shared" si="91"/>
        <v>7.4875526311756273</v>
      </c>
      <c r="J88" s="17">
        <f t="shared" si="91"/>
        <v>6.4483805201249016</v>
      </c>
      <c r="K88" s="17">
        <f t="shared" si="91"/>
        <v>5.5765887581717539</v>
      </c>
      <c r="L88" s="17">
        <f t="shared" si="91"/>
        <v>5.2484224005075788</v>
      </c>
      <c r="M88" s="17">
        <f t="shared" ref="M88" si="92">100*M54/M$76</f>
        <v>5.1136127606950872</v>
      </c>
    </row>
    <row r="89" spans="1:90" ht="18" customHeight="1" x14ac:dyDescent="0.25">
      <c r="A89" s="50" t="s">
        <v>148</v>
      </c>
      <c r="B89" s="17">
        <f t="shared" ref="B89:L89" si="93">100*B55/B$76</f>
        <v>1.0675223747826905</v>
      </c>
      <c r="C89" s="17">
        <f t="shared" si="93"/>
        <v>0.88337229528165384</v>
      </c>
      <c r="D89" s="17">
        <f t="shared" si="93"/>
        <v>0.86895220574285037</v>
      </c>
      <c r="E89" s="17">
        <f t="shared" si="93"/>
        <v>0.93584164874432452</v>
      </c>
      <c r="F89" s="17">
        <f t="shared" si="93"/>
        <v>0.9406084332178628</v>
      </c>
      <c r="G89" s="17">
        <f t="shared" si="93"/>
        <v>0.92679924158901295</v>
      </c>
      <c r="H89" s="17">
        <f t="shared" si="93"/>
        <v>0.57511232956292879</v>
      </c>
      <c r="I89" s="17">
        <f t="shared" si="93"/>
        <v>0.86805518783325752</v>
      </c>
      <c r="J89" s="17">
        <f t="shared" si="93"/>
        <v>0.77046512890272811</v>
      </c>
      <c r="K89" s="17">
        <f t="shared" si="93"/>
        <v>1.096742981869784</v>
      </c>
      <c r="L89" s="17">
        <f t="shared" si="93"/>
        <v>0.98904122685398144</v>
      </c>
      <c r="M89" s="17">
        <f t="shared" ref="M89" si="94">100*M55/M$76</f>
        <v>0.88191600212393562</v>
      </c>
    </row>
    <row r="90" spans="1:90" ht="18" customHeight="1" x14ac:dyDescent="0.25">
      <c r="A90" s="50" t="s">
        <v>149</v>
      </c>
      <c r="B90" s="17">
        <f t="shared" ref="B90:L90" si="95">100*B56/B$76</f>
        <v>1.2219800627947597</v>
      </c>
      <c r="C90" s="17">
        <f t="shared" si="95"/>
        <v>0.90216076855020078</v>
      </c>
      <c r="D90" s="17">
        <f t="shared" si="95"/>
        <v>0.89986539444428337</v>
      </c>
      <c r="E90" s="17">
        <f t="shared" si="95"/>
        <v>0.75582634258938675</v>
      </c>
      <c r="F90" s="17">
        <f t="shared" si="95"/>
        <v>0.70114520995343321</v>
      </c>
      <c r="G90" s="17">
        <f t="shared" si="95"/>
        <v>0.59607229882701518</v>
      </c>
      <c r="H90" s="17">
        <f t="shared" si="95"/>
        <v>0.46969797960457482</v>
      </c>
      <c r="I90" s="17">
        <f t="shared" si="95"/>
        <v>0.44772022877011236</v>
      </c>
      <c r="J90" s="17">
        <f t="shared" si="95"/>
        <v>0.45941359684429373</v>
      </c>
      <c r="K90" s="17">
        <f t="shared" si="95"/>
        <v>0.4685855207703078</v>
      </c>
      <c r="L90" s="17">
        <f t="shared" si="95"/>
        <v>0.43202800956920889</v>
      </c>
      <c r="M90" s="17">
        <f t="shared" ref="M90" si="96">100*M56/M$76</f>
        <v>0.40744135099491607</v>
      </c>
    </row>
    <row r="91" spans="1:90" ht="18" customHeight="1" x14ac:dyDescent="0.25">
      <c r="A91" s="50" t="s">
        <v>150</v>
      </c>
      <c r="B91" s="17">
        <f t="shared" ref="B91:L91" si="97">100*B57/B$76</f>
        <v>6.9777788019826241</v>
      </c>
      <c r="C91" s="17">
        <f t="shared" si="97"/>
        <v>7.420463905561328</v>
      </c>
      <c r="D91" s="17">
        <f t="shared" si="97"/>
        <v>7.9082538228010728</v>
      </c>
      <c r="E91" s="17">
        <f t="shared" si="97"/>
        <v>8.7640109435942009</v>
      </c>
      <c r="F91" s="17">
        <f t="shared" si="97"/>
        <v>7.2330475827528566</v>
      </c>
      <c r="G91" s="17">
        <f t="shared" si="97"/>
        <v>7.8276134520425504</v>
      </c>
      <c r="H91" s="17">
        <f t="shared" si="97"/>
        <v>9.0125055147102113</v>
      </c>
      <c r="I91" s="17">
        <f t="shared" si="97"/>
        <v>8.1130569721115577</v>
      </c>
      <c r="J91" s="17">
        <f t="shared" si="97"/>
        <v>10.81582783777621</v>
      </c>
      <c r="K91" s="17">
        <f t="shared" si="97"/>
        <v>12.417896168167365</v>
      </c>
      <c r="L91" s="17">
        <f t="shared" si="97"/>
        <v>13.618387392949749</v>
      </c>
      <c r="M91" s="17">
        <f t="shared" ref="M91" si="98">100*M57/M$76</f>
        <v>13.95523086890228</v>
      </c>
    </row>
    <row r="92" spans="1:90" ht="18" customHeight="1" x14ac:dyDescent="0.25">
      <c r="A92" s="92" t="s">
        <v>36</v>
      </c>
      <c r="B92" s="44">
        <f t="shared" ref="B92:L92" si="99">100*B58/B$76</f>
        <v>46.548636549383666</v>
      </c>
      <c r="C92" s="44">
        <f t="shared" si="99"/>
        <v>45.384723173034544</v>
      </c>
      <c r="D92" s="44">
        <f t="shared" si="99"/>
        <v>47.412367764486575</v>
      </c>
      <c r="E92" s="44">
        <f t="shared" si="99"/>
        <v>45.012337690340246</v>
      </c>
      <c r="F92" s="44">
        <f t="shared" si="99"/>
        <v>45.451386982243939</v>
      </c>
      <c r="G92" s="44">
        <f t="shared" si="99"/>
        <v>44.225874805928193</v>
      </c>
      <c r="H92" s="44">
        <f t="shared" si="99"/>
        <v>42.727573990245922</v>
      </c>
      <c r="I92" s="44">
        <f t="shared" si="99"/>
        <v>41.853942513600302</v>
      </c>
      <c r="J92" s="44">
        <f t="shared" si="99"/>
        <v>41.015989339566701</v>
      </c>
      <c r="K92" s="44">
        <f t="shared" si="99"/>
        <v>40.901224988222772</v>
      </c>
      <c r="L92" s="44">
        <f t="shared" si="99"/>
        <v>39.998575397876024</v>
      </c>
      <c r="M92" s="44">
        <f t="shared" ref="M92" si="100">100*M58/M$76</f>
        <v>39.065247999168641</v>
      </c>
      <c r="N92" s="6"/>
      <c r="O92" s="6"/>
      <c r="P92" s="6"/>
      <c r="Q92" s="6"/>
      <c r="R92" s="6"/>
      <c r="S92" s="6"/>
      <c r="T92" s="6"/>
      <c r="U92" s="6"/>
      <c r="V92" s="6"/>
      <c r="W92" s="6"/>
      <c r="X92" s="6"/>
      <c r="Y92" s="6"/>
      <c r="Z92" s="6"/>
      <c r="AA92" s="6"/>
      <c r="AB92" s="6"/>
      <c r="AC92" s="6"/>
      <c r="AD92" s="6"/>
      <c r="AE92" s="6"/>
      <c r="AF92" s="6"/>
      <c r="AG92" s="6"/>
      <c r="AH92" s="6"/>
      <c r="AI92" s="6"/>
      <c r="AJ92" s="6"/>
    </row>
    <row r="93" spans="1:90" ht="18" customHeight="1" x14ac:dyDescent="0.25">
      <c r="A93" s="50" t="s">
        <v>151</v>
      </c>
      <c r="B93" s="17">
        <f t="shared" ref="B93:L93" si="101">100*B59/B$76</f>
        <v>10.435818298138473</v>
      </c>
      <c r="C93" s="17">
        <f t="shared" si="101"/>
        <v>9.6633348786614288</v>
      </c>
      <c r="D93" s="17">
        <f t="shared" si="101"/>
        <v>9.8815989838828919</v>
      </c>
      <c r="E93" s="17">
        <f t="shared" si="101"/>
        <v>9.7473007546727946</v>
      </c>
      <c r="F93" s="17">
        <f t="shared" si="101"/>
        <v>9.926313820010396</v>
      </c>
      <c r="G93" s="17">
        <f t="shared" si="101"/>
        <v>10.097784921329195</v>
      </c>
      <c r="H93" s="17">
        <f t="shared" si="101"/>
        <v>10.559324689974959</v>
      </c>
      <c r="I93" s="17">
        <f t="shared" si="101"/>
        <v>10.400196847348013</v>
      </c>
      <c r="J93" s="17">
        <f t="shared" si="101"/>
        <v>10.248604915235784</v>
      </c>
      <c r="K93" s="17">
        <f t="shared" si="101"/>
        <v>10.510054321320123</v>
      </c>
      <c r="L93" s="17">
        <f t="shared" si="101"/>
        <v>10.691454356536328</v>
      </c>
      <c r="M93" s="17">
        <f t="shared" ref="M93" si="102">100*M59/M$76</f>
        <v>10.690878928538417</v>
      </c>
    </row>
    <row r="94" spans="1:90" ht="18" customHeight="1" x14ac:dyDescent="0.25">
      <c r="A94" s="50" t="s">
        <v>152</v>
      </c>
      <c r="B94" s="17">
        <f t="shared" ref="B94:L94" si="103">100*B60/B$76</f>
        <v>6.3831281187471696</v>
      </c>
      <c r="C94" s="17">
        <f t="shared" si="103"/>
        <v>5.9531748018588697</v>
      </c>
      <c r="D94" s="17">
        <f t="shared" si="103"/>
        <v>5.8753390158975698</v>
      </c>
      <c r="E94" s="17">
        <f t="shared" si="103"/>
        <v>6.0109961247491546</v>
      </c>
      <c r="F94" s="17">
        <f t="shared" si="103"/>
        <v>6.1516986733760808</v>
      </c>
      <c r="G94" s="17">
        <f t="shared" si="103"/>
        <v>5.7884059412260731</v>
      </c>
      <c r="H94" s="17">
        <f t="shared" si="103"/>
        <v>5.1721699808547807</v>
      </c>
      <c r="I94" s="17">
        <f t="shared" si="103"/>
        <v>4.4496668099279519</v>
      </c>
      <c r="J94" s="17">
        <f t="shared" si="103"/>
        <v>4.2088949963714732</v>
      </c>
      <c r="K94" s="17">
        <f t="shared" si="103"/>
        <v>4.3127759811372446</v>
      </c>
      <c r="L94" s="17">
        <f t="shared" si="103"/>
        <v>4.2530481356007677</v>
      </c>
      <c r="M94" s="17">
        <f t="shared" ref="M94" si="104">100*M60/M$76</f>
        <v>4.3123938896835998</v>
      </c>
    </row>
    <row r="95" spans="1:90" ht="18" customHeight="1" x14ac:dyDescent="0.25">
      <c r="A95" s="50" t="s">
        <v>153</v>
      </c>
      <c r="B95" s="17">
        <f t="shared" ref="B95:L95" si="105">100*B61/B$76</f>
        <v>1.8189570065638125</v>
      </c>
      <c r="C95" s="17">
        <f t="shared" si="105"/>
        <v>1.5600410798808142</v>
      </c>
      <c r="D95" s="17">
        <f t="shared" si="105"/>
        <v>1.800483828357162</v>
      </c>
      <c r="E95" s="17">
        <f t="shared" si="105"/>
        <v>1.708511809631867</v>
      </c>
      <c r="F95" s="17">
        <f t="shared" si="105"/>
        <v>1.8042044656817757</v>
      </c>
      <c r="G95" s="17">
        <f t="shared" si="105"/>
        <v>1.6442471759641903</v>
      </c>
      <c r="H95" s="17">
        <f t="shared" si="105"/>
        <v>1.3910576302354436</v>
      </c>
      <c r="I95" s="17">
        <f t="shared" si="105"/>
        <v>1.4454026733654028</v>
      </c>
      <c r="J95" s="17">
        <f t="shared" si="105"/>
        <v>1.2724012893481789</v>
      </c>
      <c r="K95" s="17">
        <f t="shared" si="105"/>
        <v>1.0942775292719908</v>
      </c>
      <c r="L95" s="17">
        <f t="shared" si="105"/>
        <v>1.0535188733011964</v>
      </c>
      <c r="M95" s="17">
        <f t="shared" ref="M95" si="106">100*M61/M$76</f>
        <v>1.0108742701501559</v>
      </c>
    </row>
    <row r="96" spans="1:90" ht="18" customHeight="1" x14ac:dyDescent="0.25">
      <c r="A96" s="50" t="s">
        <v>154</v>
      </c>
      <c r="B96" s="17">
        <f t="shared" ref="B96:L96" si="107">100*B62/B$76</f>
        <v>2.4591344772980928</v>
      </c>
      <c r="C96" s="17">
        <f t="shared" si="107"/>
        <v>2.2629783972976449</v>
      </c>
      <c r="D96" s="17">
        <f t="shared" si="107"/>
        <v>2.2975566982518094</v>
      </c>
      <c r="E96" s="17">
        <f t="shared" si="107"/>
        <v>2.2052459897638643</v>
      </c>
      <c r="F96" s="17">
        <f t="shared" si="107"/>
        <v>2.4193194113246292</v>
      </c>
      <c r="G96" s="17">
        <f t="shared" si="107"/>
        <v>2.6274017794652123</v>
      </c>
      <c r="H96" s="17">
        <f t="shared" si="107"/>
        <v>2.3594259329435516</v>
      </c>
      <c r="I96" s="17">
        <f t="shared" si="107"/>
        <v>2.3678422907746075</v>
      </c>
      <c r="J96" s="17">
        <f t="shared" si="107"/>
        <v>2.2893732804849933</v>
      </c>
      <c r="K96" s="17">
        <f t="shared" si="107"/>
        <v>2.1330219021526564</v>
      </c>
      <c r="L96" s="17">
        <f t="shared" si="107"/>
        <v>1.9918784259807629</v>
      </c>
      <c r="M96" s="17">
        <f t="shared" ref="M96" si="108">100*M62/M$76</f>
        <v>1.9527771408575172</v>
      </c>
    </row>
    <row r="97" spans="1:13" ht="18" customHeight="1" x14ac:dyDescent="0.25">
      <c r="A97" s="50" t="s">
        <v>155</v>
      </c>
      <c r="B97" s="17">
        <f t="shared" ref="B97:L97" si="109">100*B63/B$76</f>
        <v>2.3654737102709169</v>
      </c>
      <c r="C97" s="17">
        <f t="shared" si="109"/>
        <v>2.4665134309108172</v>
      </c>
      <c r="D97" s="17">
        <f t="shared" si="109"/>
        <v>2.8242906597472244</v>
      </c>
      <c r="E97" s="17">
        <f t="shared" si="109"/>
        <v>2.9277615976939018</v>
      </c>
      <c r="F97" s="17">
        <f t="shared" si="109"/>
        <v>3.1247066531150107</v>
      </c>
      <c r="G97" s="17">
        <f t="shared" si="109"/>
        <v>3.2130576659895751</v>
      </c>
      <c r="H97" s="17">
        <f t="shared" si="109"/>
        <v>3.3599254473998408</v>
      </c>
      <c r="I97" s="17">
        <f t="shared" si="109"/>
        <v>3.3697225265951043</v>
      </c>
      <c r="J97" s="17">
        <f t="shared" si="109"/>
        <v>3.253840980923691</v>
      </c>
      <c r="K97" s="17">
        <f t="shared" si="109"/>
        <v>3.3799520384856132</v>
      </c>
      <c r="L97" s="17">
        <f t="shared" si="109"/>
        <v>3.5816673456975292</v>
      </c>
      <c r="M97" s="17">
        <f t="shared" ref="M97" si="110">100*M63/M$76</f>
        <v>3.5965155553446593</v>
      </c>
    </row>
    <row r="98" spans="1:13" ht="18" customHeight="1" x14ac:dyDescent="0.25">
      <c r="A98" s="50" t="s">
        <v>156</v>
      </c>
      <c r="B98" s="17">
        <f t="shared" ref="B98:L98" si="111">100*B64/B$76</f>
        <v>6.53206673261659</v>
      </c>
      <c r="C98" s="17">
        <f t="shared" si="111"/>
        <v>6.0594351414170013</v>
      </c>
      <c r="D98" s="17">
        <f t="shared" si="111"/>
        <v>5.9814733470058661</v>
      </c>
      <c r="E98" s="17">
        <f t="shared" si="111"/>
        <v>5.2385503665895898</v>
      </c>
      <c r="F98" s="17">
        <f t="shared" si="111"/>
        <v>5.0927375545131861</v>
      </c>
      <c r="G98" s="17">
        <f t="shared" si="111"/>
        <v>4.646653177538294</v>
      </c>
      <c r="H98" s="17">
        <f t="shared" si="111"/>
        <v>4.3170324787815533</v>
      </c>
      <c r="I98" s="17">
        <f t="shared" si="111"/>
        <v>4.2529470107063352</v>
      </c>
      <c r="J98" s="17">
        <f t="shared" si="111"/>
        <v>3.7660689712869493</v>
      </c>
      <c r="K98" s="17">
        <f t="shared" si="111"/>
        <v>3.7073203887001611</v>
      </c>
      <c r="L98" s="17">
        <f t="shared" si="111"/>
        <v>3.2273455069291965</v>
      </c>
      <c r="M98" s="17">
        <f t="shared" ref="M98" si="112">100*M64/M$76</f>
        <v>2.9519413770919574</v>
      </c>
    </row>
    <row r="99" spans="1:13" ht="18" customHeight="1" x14ac:dyDescent="0.25">
      <c r="A99" s="50" t="s">
        <v>157</v>
      </c>
      <c r="B99" s="17">
        <f t="shared" ref="B99:L99" si="113">100*B65/B$76</f>
        <v>0.95630987974696535</v>
      </c>
      <c r="C99" s="17">
        <f t="shared" si="113"/>
        <v>1.0407079097795184</v>
      </c>
      <c r="D99" s="17">
        <f t="shared" si="113"/>
        <v>1.1904050574231173</v>
      </c>
      <c r="E99" s="17">
        <f t="shared" si="113"/>
        <v>1.3739915721802267</v>
      </c>
      <c r="F99" s="17">
        <f t="shared" si="113"/>
        <v>1.4648198381910336</v>
      </c>
      <c r="G99" s="17">
        <f t="shared" si="113"/>
        <v>1.6612061006462162</v>
      </c>
      <c r="H99" s="17">
        <f t="shared" si="113"/>
        <v>1.5418165254860796</v>
      </c>
      <c r="I99" s="17">
        <f t="shared" si="113"/>
        <v>1.3186885482728519</v>
      </c>
      <c r="J99" s="17">
        <f t="shared" si="113"/>
        <v>1.2722393707620197</v>
      </c>
      <c r="K99" s="17">
        <f t="shared" si="113"/>
        <v>1.2583362242334437</v>
      </c>
      <c r="L99" s="17">
        <f t="shared" si="113"/>
        <v>1.2140403571719078</v>
      </c>
      <c r="M99" s="17">
        <f t="shared" ref="M99" si="114">100*M65/M$76</f>
        <v>1.1837259679962313</v>
      </c>
    </row>
    <row r="100" spans="1:13" ht="18" customHeight="1" x14ac:dyDescent="0.25">
      <c r="A100" s="50" t="s">
        <v>158</v>
      </c>
      <c r="B100" s="17">
        <f t="shared" ref="B100:L100" si="115">100*B66/B$76</f>
        <v>2.8254324820753887</v>
      </c>
      <c r="C100" s="17">
        <f t="shared" si="115"/>
        <v>2.8639710107745859</v>
      </c>
      <c r="D100" s="17">
        <f t="shared" si="115"/>
        <v>2.9626333987430944</v>
      </c>
      <c r="E100" s="17">
        <f t="shared" si="115"/>
        <v>2.5944906025366365</v>
      </c>
      <c r="F100" s="17">
        <f t="shared" si="115"/>
        <v>2.3724533183373833</v>
      </c>
      <c r="G100" s="17">
        <f t="shared" si="115"/>
        <v>2.2329721568804541</v>
      </c>
      <c r="H100" s="17">
        <f t="shared" si="115"/>
        <v>2.0821948156629779</v>
      </c>
      <c r="I100" s="17">
        <f t="shared" si="115"/>
        <v>2.3242900212794586</v>
      </c>
      <c r="J100" s="17">
        <f t="shared" si="115"/>
        <v>2.4124761771437635</v>
      </c>
      <c r="K100" s="17">
        <f t="shared" si="115"/>
        <v>2.5128477427883325</v>
      </c>
      <c r="L100" s="17">
        <f t="shared" si="115"/>
        <v>2.377410976016161</v>
      </c>
      <c r="M100" s="17">
        <f t="shared" ref="M100" si="116">100*M66/M$76</f>
        <v>2.2064876587207212</v>
      </c>
    </row>
    <row r="101" spans="1:13" ht="18" customHeight="1" x14ac:dyDescent="0.25">
      <c r="A101" s="50" t="s">
        <v>159</v>
      </c>
      <c r="B101" s="17">
        <f t="shared" ref="B101:L101" si="117">100*B67/B$76</f>
        <v>6.5667461501913706</v>
      </c>
      <c r="C101" s="17">
        <f t="shared" si="117"/>
        <v>7.2471538112857852</v>
      </c>
      <c r="D101" s="17">
        <f t="shared" si="117"/>
        <v>8.1401898875623218</v>
      </c>
      <c r="E101" s="17">
        <f t="shared" si="117"/>
        <v>6.9669109461901675</v>
      </c>
      <c r="F101" s="17">
        <f t="shared" si="117"/>
        <v>6.6582675217817693</v>
      </c>
      <c r="G101" s="17">
        <f t="shared" si="117"/>
        <v>6.0880439937799951</v>
      </c>
      <c r="H101" s="17">
        <f t="shared" si="117"/>
        <v>6.3268162419471023</v>
      </c>
      <c r="I101" s="17">
        <f t="shared" si="117"/>
        <v>6.5391579851494965</v>
      </c>
      <c r="J101" s="17">
        <f t="shared" si="117"/>
        <v>6.9567951175371867</v>
      </c>
      <c r="K101" s="17">
        <f t="shared" si="117"/>
        <v>6.5574581053439989</v>
      </c>
      <c r="L101" s="17">
        <f t="shared" si="117"/>
        <v>6.4410724901694092</v>
      </c>
      <c r="M101" s="17">
        <f t="shared" ref="M101" si="118">100*M67/M$76</f>
        <v>6.2653618343593367</v>
      </c>
    </row>
    <row r="102" spans="1:13" ht="18" customHeight="1" x14ac:dyDescent="0.25">
      <c r="A102" s="50" t="s">
        <v>160</v>
      </c>
      <c r="B102" s="17">
        <f t="shared" ref="B102:L102" si="119">100*B68/B$76</f>
        <v>2.6629728946702667</v>
      </c>
      <c r="C102" s="17">
        <f t="shared" si="119"/>
        <v>2.706007198165171</v>
      </c>
      <c r="D102" s="17">
        <f t="shared" si="119"/>
        <v>3.1796564807510648</v>
      </c>
      <c r="E102" s="17">
        <f t="shared" si="119"/>
        <v>3.0743457381301744</v>
      </c>
      <c r="F102" s="17">
        <f t="shared" si="119"/>
        <v>3.1628101749604376</v>
      </c>
      <c r="G102" s="17">
        <f t="shared" si="119"/>
        <v>3.1484835392820867</v>
      </c>
      <c r="H102" s="17">
        <f t="shared" si="119"/>
        <v>2.7742516827705597</v>
      </c>
      <c r="I102" s="17">
        <f t="shared" si="119"/>
        <v>2.6163229923993163</v>
      </c>
      <c r="J102" s="17">
        <f t="shared" si="119"/>
        <v>2.6688915828837767</v>
      </c>
      <c r="K102" s="17">
        <f t="shared" si="119"/>
        <v>2.724690839127395</v>
      </c>
      <c r="L102" s="17">
        <f t="shared" si="119"/>
        <v>2.5415448819643287</v>
      </c>
      <c r="M102" s="17">
        <f t="shared" ref="M102" si="120">100*M68/M$76</f>
        <v>2.3374952488757272</v>
      </c>
    </row>
    <row r="103" spans="1:13" ht="18" customHeight="1" x14ac:dyDescent="0.25">
      <c r="A103" s="83" t="s">
        <v>204</v>
      </c>
      <c r="B103" s="17">
        <f t="shared" ref="B103:L103" si="121">100*B69/B$76</f>
        <v>1.7984245673081589</v>
      </c>
      <c r="C103" s="17">
        <f t="shared" si="121"/>
        <v>1.9322716010454986</v>
      </c>
      <c r="D103" s="17">
        <f t="shared" si="121"/>
        <v>1.6376840319066799</v>
      </c>
      <c r="E103" s="17">
        <f t="shared" si="121"/>
        <v>1.6241842213296653</v>
      </c>
      <c r="F103" s="17">
        <f t="shared" si="121"/>
        <v>1.7590083068979727</v>
      </c>
      <c r="G103" s="17">
        <f t="shared" si="121"/>
        <v>1.6782207278956522</v>
      </c>
      <c r="H103" s="17">
        <f t="shared" si="121"/>
        <v>1.555826766807566</v>
      </c>
      <c r="I103" s="17">
        <f t="shared" si="121"/>
        <v>1.4964091373921506</v>
      </c>
      <c r="J103" s="17">
        <f t="shared" si="121"/>
        <v>1.4375482083841689</v>
      </c>
      <c r="K103" s="17">
        <f t="shared" si="121"/>
        <v>1.445058245790112</v>
      </c>
      <c r="L103" s="17">
        <f t="shared" si="121"/>
        <v>1.4039717200140691</v>
      </c>
      <c r="M103" s="17">
        <f t="shared" ref="M103" si="122">100*M69/M$76</f>
        <v>1.3783229330250109</v>
      </c>
    </row>
    <row r="104" spans="1:13" ht="18" customHeight="1" x14ac:dyDescent="0.25">
      <c r="A104" s="50" t="s">
        <v>161</v>
      </c>
      <c r="B104" s="17">
        <f t="shared" ref="B104:L104" si="123">100*B70/B$76</f>
        <v>0.30267592205843058</v>
      </c>
      <c r="C104" s="17">
        <f t="shared" si="123"/>
        <v>0.31156456814457578</v>
      </c>
      <c r="D104" s="17">
        <f t="shared" si="123"/>
        <v>0.34189433458162599</v>
      </c>
      <c r="E104" s="17">
        <f t="shared" si="123"/>
        <v>0.32223051235051769</v>
      </c>
      <c r="F104" s="17">
        <f t="shared" si="123"/>
        <v>0.30476169105712547</v>
      </c>
      <c r="G104" s="17">
        <f t="shared" si="123"/>
        <v>0.28629280615430314</v>
      </c>
      <c r="H104" s="17">
        <f t="shared" si="123"/>
        <v>0.27300859166554808</v>
      </c>
      <c r="I104" s="17">
        <f t="shared" si="123"/>
        <v>0.27527331586481757</v>
      </c>
      <c r="J104" s="17">
        <f t="shared" si="123"/>
        <v>0.26636769013028877</v>
      </c>
      <c r="K104" s="17">
        <f t="shared" si="123"/>
        <v>0.27837022133705774</v>
      </c>
      <c r="L104" s="17">
        <f t="shared" si="123"/>
        <v>0.26579125206713045</v>
      </c>
      <c r="M104" s="17">
        <f t="shared" ref="M104" si="124">100*M70/M$76</f>
        <v>0.26526573829270444</v>
      </c>
    </row>
    <row r="105" spans="1:13" ht="18" customHeight="1" x14ac:dyDescent="0.25">
      <c r="A105" s="50" t="s">
        <v>162</v>
      </c>
      <c r="B105" s="17">
        <f t="shared" ref="B105:L105" si="125">100*B71/B$76</f>
        <v>1.0095708773676939</v>
      </c>
      <c r="C105" s="17">
        <f t="shared" si="125"/>
        <v>0.94610635696862388</v>
      </c>
      <c r="D105" s="17">
        <f t="shared" si="125"/>
        <v>0.95053543279101305</v>
      </c>
      <c r="E105" s="17">
        <f t="shared" si="125"/>
        <v>0.8976471131078253</v>
      </c>
      <c r="F105" s="17">
        <f t="shared" si="125"/>
        <v>0.91202458702562295</v>
      </c>
      <c r="G105" s="17">
        <f t="shared" si="125"/>
        <v>0.83615830683749814</v>
      </c>
      <c r="H105" s="17">
        <f t="shared" si="125"/>
        <v>0.77042916801057026</v>
      </c>
      <c r="I105" s="17">
        <f t="shared" si="125"/>
        <v>0.76984320427644948</v>
      </c>
      <c r="J105" s="17">
        <f t="shared" si="125"/>
        <v>0.75314351035234139</v>
      </c>
      <c r="K105" s="17">
        <f t="shared" si="125"/>
        <v>0.77753005275401366</v>
      </c>
      <c r="L105" s="17">
        <f t="shared" si="125"/>
        <v>0.76027398887327924</v>
      </c>
      <c r="M105" s="17">
        <f t="shared" ref="M105" si="126">100*M71/M$76</f>
        <v>0.73490024341086002</v>
      </c>
    </row>
    <row r="106" spans="1:13" ht="18" customHeight="1" x14ac:dyDescent="0.25">
      <c r="A106" s="50" t="s">
        <v>163</v>
      </c>
      <c r="B106" s="17">
        <f t="shared" ref="B106:L106" si="127">100*B72/B$76</f>
        <v>0.43192543233035213</v>
      </c>
      <c r="C106" s="17">
        <f t="shared" si="127"/>
        <v>0.37146298684420792</v>
      </c>
      <c r="D106" s="17">
        <f t="shared" si="127"/>
        <v>0.3486266075851327</v>
      </c>
      <c r="E106" s="17">
        <f t="shared" si="127"/>
        <v>0.32017034141386191</v>
      </c>
      <c r="F106" s="17">
        <f t="shared" si="127"/>
        <v>0.29826096597151086</v>
      </c>
      <c r="G106" s="17">
        <f t="shared" si="127"/>
        <v>0.27694651293945749</v>
      </c>
      <c r="H106" s="17">
        <f t="shared" si="127"/>
        <v>0.24429403770538891</v>
      </c>
      <c r="I106" s="17">
        <f t="shared" si="127"/>
        <v>0.22817915024833849</v>
      </c>
      <c r="J106" s="17">
        <f t="shared" si="127"/>
        <v>0.20934324872207466</v>
      </c>
      <c r="K106" s="17">
        <f t="shared" si="127"/>
        <v>0.2095313957806261</v>
      </c>
      <c r="L106" s="17">
        <f t="shared" si="127"/>
        <v>0.19555708755395687</v>
      </c>
      <c r="M106" s="17">
        <f t="shared" ref="M106" si="128">100*M72/M$76</f>
        <v>0.17830721282172748</v>
      </c>
    </row>
    <row r="107" spans="1:13" ht="18" customHeight="1" x14ac:dyDescent="0.25">
      <c r="A107" s="42" t="s">
        <v>144</v>
      </c>
      <c r="B107" s="91">
        <f t="shared" ref="B107:L107" si="129">100*B73/B$76</f>
        <v>-0.98048918406868146</v>
      </c>
      <c r="C107" s="91">
        <f t="shared" si="129"/>
        <v>-1.3562926143637934</v>
      </c>
      <c r="D107" s="91">
        <f t="shared" si="129"/>
        <v>-1.2364466943120354</v>
      </c>
      <c r="E107" s="91">
        <f t="shared" si="129"/>
        <v>-0.88212141498123786</v>
      </c>
      <c r="F107" s="91">
        <f t="shared" si="129"/>
        <v>-0.86766415925920781</v>
      </c>
      <c r="G107" s="91">
        <f t="shared" si="129"/>
        <v>-0.85819909772751823</v>
      </c>
      <c r="H107" s="91">
        <f t="shared" si="129"/>
        <v>-1.0574187241585804</v>
      </c>
      <c r="I107" s="91">
        <f t="shared" si="129"/>
        <v>-1.0390494655802536</v>
      </c>
      <c r="J107" s="91">
        <f t="shared" si="129"/>
        <v>-1.2221536977037852</v>
      </c>
      <c r="K107" s="91">
        <f t="shared" si="129"/>
        <v>-1.0366437974804323</v>
      </c>
      <c r="L107" s="91">
        <f t="shared" si="129"/>
        <v>-1.1421642450965086</v>
      </c>
      <c r="M107" s="91">
        <f t="shared" ref="M107" si="130">100*M73/M$76</f>
        <v>-1.0429881665894953</v>
      </c>
    </row>
    <row r="108" spans="1:13" ht="18" customHeight="1" x14ac:dyDescent="0.25">
      <c r="A108" s="80" t="s">
        <v>164</v>
      </c>
      <c r="B108" s="17">
        <f t="shared" ref="B108:L108" si="131">100*B74/B$76</f>
        <v>93.929815894398899</v>
      </c>
      <c r="C108" s="17">
        <f t="shared" si="131"/>
        <v>93.777432535216491</v>
      </c>
      <c r="D108" s="17">
        <f t="shared" si="131"/>
        <v>93.195686588151702</v>
      </c>
      <c r="E108" s="17">
        <f t="shared" si="131"/>
        <v>93.369227924650133</v>
      </c>
      <c r="F108" s="17">
        <f t="shared" si="131"/>
        <v>93.424921921675789</v>
      </c>
      <c r="G108" s="17">
        <f t="shared" si="131"/>
        <v>93.578098273445647</v>
      </c>
      <c r="H108" s="17">
        <f t="shared" si="131"/>
        <v>93.818583291912759</v>
      </c>
      <c r="I108" s="17">
        <f t="shared" si="131"/>
        <v>93.699396359204513</v>
      </c>
      <c r="J108" s="17">
        <f t="shared" si="131"/>
        <v>93.685438304342156</v>
      </c>
      <c r="K108" s="17">
        <f t="shared" si="131"/>
        <v>91.904524304067024</v>
      </c>
      <c r="L108" s="17">
        <f t="shared" si="131"/>
        <v>92.167631799228332</v>
      </c>
      <c r="M108" s="17">
        <f t="shared" ref="M108" si="132">100*M74/M$76</f>
        <v>92.248298609240422</v>
      </c>
    </row>
    <row r="109" spans="1:13" ht="18" customHeight="1" x14ac:dyDescent="0.25">
      <c r="A109" s="42" t="s">
        <v>40</v>
      </c>
      <c r="B109" s="91">
        <f t="shared" ref="B109:L109" si="133">100*B75/B$76</f>
        <v>6.0701841056010988</v>
      </c>
      <c r="C109" s="91">
        <f t="shared" si="133"/>
        <v>6.2225674647835083</v>
      </c>
      <c r="D109" s="91">
        <f t="shared" si="133"/>
        <v>6.8043134118483026</v>
      </c>
      <c r="E109" s="91">
        <f t="shared" si="133"/>
        <v>6.6307720753498618</v>
      </c>
      <c r="F109" s="91">
        <f t="shared" si="133"/>
        <v>6.5750780783242107</v>
      </c>
      <c r="G109" s="91">
        <f t="shared" si="133"/>
        <v>6.4219017265543616</v>
      </c>
      <c r="H109" s="91">
        <f t="shared" si="133"/>
        <v>6.1814167080872462</v>
      </c>
      <c r="I109" s="91">
        <f t="shared" si="133"/>
        <v>6.3006036407954973</v>
      </c>
      <c r="J109" s="91">
        <f t="shared" si="133"/>
        <v>6.314561695657849</v>
      </c>
      <c r="K109" s="91">
        <f t="shared" si="133"/>
        <v>8.0954756959329739</v>
      </c>
      <c r="L109" s="91">
        <f t="shared" si="133"/>
        <v>7.8323682007716533</v>
      </c>
      <c r="M109" s="91">
        <f t="shared" ref="M109" si="134">100*M75/M$76</f>
        <v>7.7517013907595702</v>
      </c>
    </row>
    <row r="110" spans="1:13" ht="18" customHeight="1" x14ac:dyDescent="0.25">
      <c r="A110" s="80" t="s">
        <v>165</v>
      </c>
      <c r="B110" s="44">
        <f t="shared" ref="B110:L110" si="135">100*B76/B$76</f>
        <v>100</v>
      </c>
      <c r="C110" s="44">
        <f t="shared" si="135"/>
        <v>100</v>
      </c>
      <c r="D110" s="44">
        <f t="shared" si="135"/>
        <v>100</v>
      </c>
      <c r="E110" s="44">
        <f t="shared" si="135"/>
        <v>100</v>
      </c>
      <c r="F110" s="44">
        <f t="shared" si="135"/>
        <v>100</v>
      </c>
      <c r="G110" s="44">
        <f t="shared" si="135"/>
        <v>99.999999999999986</v>
      </c>
      <c r="H110" s="44">
        <f t="shared" si="135"/>
        <v>100</v>
      </c>
      <c r="I110" s="44">
        <f t="shared" si="135"/>
        <v>100</v>
      </c>
      <c r="J110" s="44">
        <f t="shared" si="135"/>
        <v>100</v>
      </c>
      <c r="K110" s="44">
        <f t="shared" si="135"/>
        <v>100</v>
      </c>
      <c r="L110" s="44">
        <f t="shared" si="135"/>
        <v>100</v>
      </c>
      <c r="M110" s="44">
        <f t="shared" ref="M110" si="136">100*M76/M$76</f>
        <v>100</v>
      </c>
    </row>
    <row r="111" spans="1:13" ht="18" customHeight="1" x14ac:dyDescent="0.25">
      <c r="A111" s="78"/>
      <c r="B111" s="41"/>
      <c r="C111" s="41"/>
      <c r="D111" s="41"/>
      <c r="E111" s="41"/>
      <c r="F111" s="41"/>
      <c r="G111" s="41"/>
      <c r="H111" s="41"/>
      <c r="I111" s="41"/>
      <c r="J111" s="41"/>
      <c r="K111" s="41"/>
      <c r="L111" s="39"/>
    </row>
    <row r="112" spans="1:13" ht="18" customHeight="1" x14ac:dyDescent="0.25">
      <c r="A112" s="145" t="s">
        <v>205</v>
      </c>
      <c r="B112" s="142"/>
      <c r="C112" s="142"/>
      <c r="D112" s="142"/>
      <c r="E112" s="142"/>
      <c r="F112" s="142"/>
      <c r="G112" s="142"/>
      <c r="H112" s="142"/>
      <c r="I112" s="142"/>
      <c r="J112" s="142"/>
      <c r="K112" s="142"/>
      <c r="L112" s="142"/>
    </row>
    <row r="113" spans="1:13" ht="18" customHeight="1" x14ac:dyDescent="0.25">
      <c r="A113" s="4"/>
      <c r="B113" s="17"/>
      <c r="C113" s="17"/>
      <c r="D113" s="17"/>
      <c r="E113" s="17"/>
      <c r="F113" s="17"/>
      <c r="G113" s="43"/>
      <c r="L113" s="5" t="s">
        <v>39</v>
      </c>
      <c r="M113" s="5" t="s">
        <v>39</v>
      </c>
    </row>
    <row r="114" spans="1:13" ht="18" customHeight="1" x14ac:dyDescent="0.25">
      <c r="A114" s="4" t="s">
        <v>32</v>
      </c>
      <c r="B114" s="25">
        <v>2005</v>
      </c>
      <c r="C114" s="25">
        <v>2006</v>
      </c>
      <c r="D114" s="25">
        <v>2007</v>
      </c>
      <c r="E114" s="25">
        <v>2008</v>
      </c>
      <c r="F114" s="25">
        <v>2009</v>
      </c>
      <c r="G114" s="25">
        <v>2010</v>
      </c>
      <c r="H114" s="25">
        <v>2011</v>
      </c>
      <c r="I114" s="25">
        <v>2012</v>
      </c>
      <c r="J114" s="25">
        <v>2013</v>
      </c>
      <c r="K114" s="25">
        <v>2014</v>
      </c>
      <c r="L114" s="25">
        <v>2015</v>
      </c>
      <c r="M114" s="7">
        <v>2016</v>
      </c>
    </row>
    <row r="115" spans="1:13" ht="18" customHeight="1" x14ac:dyDescent="0.25">
      <c r="A115" s="85" t="s">
        <v>145</v>
      </c>
      <c r="B115" s="44">
        <f t="shared" ref="B115:L115" si="137">100*(B47/B149)</f>
        <v>79.789764649274943</v>
      </c>
      <c r="C115" s="44">
        <f t="shared" si="137"/>
        <v>96.437795833820701</v>
      </c>
      <c r="D115" s="44">
        <f t="shared" si="137"/>
        <v>100</v>
      </c>
      <c r="E115" s="44">
        <f t="shared" si="137"/>
        <v>122.18502797586525</v>
      </c>
      <c r="F115" s="44">
        <f t="shared" si="137"/>
        <v>140.59734234515494</v>
      </c>
      <c r="G115" s="44">
        <f t="shared" si="137"/>
        <v>157.33841724878536</v>
      </c>
      <c r="H115" s="44">
        <f t="shared" si="137"/>
        <v>179.63974658017236</v>
      </c>
      <c r="I115" s="44">
        <f t="shared" si="137"/>
        <v>214.51054933067471</v>
      </c>
      <c r="J115" s="44">
        <f t="shared" si="137"/>
        <v>240.88236807948874</v>
      </c>
      <c r="K115" s="44">
        <f t="shared" si="137"/>
        <v>241.84576440030688</v>
      </c>
      <c r="L115" s="44">
        <f t="shared" si="137"/>
        <v>271.0572677406351</v>
      </c>
      <c r="M115" s="44">
        <f t="shared" ref="M115" si="138">100*(M47/M149)</f>
        <v>303.90479747244234</v>
      </c>
    </row>
    <row r="116" spans="1:13" ht="18" customHeight="1" x14ac:dyDescent="0.25">
      <c r="A116" s="84" t="s">
        <v>33</v>
      </c>
      <c r="B116" s="17">
        <f t="shared" ref="B116:L116" si="139">100*(B48/B150)</f>
        <v>84.102734521461954</v>
      </c>
      <c r="C116" s="17">
        <f t="shared" si="139"/>
        <v>106.55822226370503</v>
      </c>
      <c r="D116" s="17">
        <f t="shared" si="139"/>
        <v>100</v>
      </c>
      <c r="E116" s="17">
        <f t="shared" si="139"/>
        <v>129.05637901628995</v>
      </c>
      <c r="F116" s="17">
        <f t="shared" si="139"/>
        <v>147.26576266040141</v>
      </c>
      <c r="G116" s="17">
        <f t="shared" si="139"/>
        <v>171.47508783313842</v>
      </c>
      <c r="H116" s="17">
        <f t="shared" si="139"/>
        <v>195.02101662815255</v>
      </c>
      <c r="I116" s="17">
        <f t="shared" si="139"/>
        <v>237.7839048222028</v>
      </c>
      <c r="J116" s="17">
        <f t="shared" si="139"/>
        <v>258.528582869839</v>
      </c>
      <c r="K116" s="17">
        <f t="shared" si="139"/>
        <v>257.34958693558707</v>
      </c>
      <c r="L116" s="17">
        <f t="shared" si="139"/>
        <v>277.96911375517601</v>
      </c>
      <c r="M116" s="17">
        <f t="shared" ref="M116" si="140">100*(M48/M150)</f>
        <v>311.08425820401112</v>
      </c>
    </row>
    <row r="117" spans="1:13" ht="18" customHeight="1" x14ac:dyDescent="0.25">
      <c r="A117" s="84" t="s">
        <v>34</v>
      </c>
      <c r="B117" s="17">
        <f t="shared" ref="B117:L117" si="141">100*(B49/B151)</f>
        <v>73.365060007737299</v>
      </c>
      <c r="C117" s="17">
        <f t="shared" si="141"/>
        <v>84.941819141366139</v>
      </c>
      <c r="D117" s="17">
        <f t="shared" si="141"/>
        <v>100</v>
      </c>
      <c r="E117" s="17">
        <f t="shared" si="141"/>
        <v>112.77482303454174</v>
      </c>
      <c r="F117" s="17">
        <f t="shared" si="141"/>
        <v>127.41766076973224</v>
      </c>
      <c r="G117" s="17">
        <f t="shared" si="141"/>
        <v>136.82916318976373</v>
      </c>
      <c r="H117" s="17">
        <f t="shared" si="141"/>
        <v>155.11949518084012</v>
      </c>
      <c r="I117" s="17">
        <f t="shared" si="141"/>
        <v>173.0224530115627</v>
      </c>
      <c r="J117" s="17">
        <f t="shared" si="141"/>
        <v>190.67024301543714</v>
      </c>
      <c r="K117" s="17">
        <f t="shared" si="141"/>
        <v>186.72119671117377</v>
      </c>
      <c r="L117" s="17">
        <f t="shared" si="141"/>
        <v>222.63124271848537</v>
      </c>
      <c r="M117" s="17">
        <f t="shared" ref="M117" si="142">100*(M49/M151)</f>
        <v>242.20452065216526</v>
      </c>
    </row>
    <row r="118" spans="1:13" ht="18" customHeight="1" x14ac:dyDescent="0.25">
      <c r="A118" s="84" t="s">
        <v>142</v>
      </c>
      <c r="B118" s="17">
        <f t="shared" ref="B118:L118" si="143">100*(B50/B152)</f>
        <v>71.703291153568529</v>
      </c>
      <c r="C118" s="17">
        <f t="shared" si="143"/>
        <v>82.707738292928511</v>
      </c>
      <c r="D118" s="17">
        <f t="shared" si="143"/>
        <v>100</v>
      </c>
      <c r="E118" s="17">
        <f t="shared" si="143"/>
        <v>113.31729127238155</v>
      </c>
      <c r="F118" s="17">
        <f t="shared" si="143"/>
        <v>126.30462132190242</v>
      </c>
      <c r="G118" s="17">
        <f t="shared" si="143"/>
        <v>132.50605158445214</v>
      </c>
      <c r="H118" s="17">
        <f t="shared" si="143"/>
        <v>153.79323909880173</v>
      </c>
      <c r="I118" s="17">
        <f t="shared" si="143"/>
        <v>195.41384907413459</v>
      </c>
      <c r="J118" s="17">
        <f t="shared" si="143"/>
        <v>268.23762795990285</v>
      </c>
      <c r="K118" s="17">
        <f t="shared" si="143"/>
        <v>293.37297232491323</v>
      </c>
      <c r="L118" s="17">
        <f t="shared" si="143"/>
        <v>361.08247488186294</v>
      </c>
      <c r="M118" s="17">
        <f t="shared" ref="M118" si="144">100*(M50/M152)</f>
        <v>448.47188508512738</v>
      </c>
    </row>
    <row r="119" spans="1:13" ht="18" customHeight="1" x14ac:dyDescent="0.25">
      <c r="A119" s="84" t="s">
        <v>35</v>
      </c>
      <c r="B119" s="17">
        <f t="shared" ref="B119:L119" si="145">100*(B51/B153)</f>
        <v>85.872982603041308</v>
      </c>
      <c r="C119" s="17">
        <f t="shared" si="145"/>
        <v>91.839489463880014</v>
      </c>
      <c r="D119" s="17">
        <f t="shared" si="145"/>
        <v>100</v>
      </c>
      <c r="E119" s="17">
        <f t="shared" si="145"/>
        <v>132.61138907927523</v>
      </c>
      <c r="F119" s="17">
        <f t="shared" si="145"/>
        <v>185.01885328489865</v>
      </c>
      <c r="G119" s="17">
        <f t="shared" si="145"/>
        <v>194.90711829039878</v>
      </c>
      <c r="H119" s="17">
        <f t="shared" si="145"/>
        <v>228.27327047264916</v>
      </c>
      <c r="I119" s="17">
        <f t="shared" si="145"/>
        <v>278.6476916134921</v>
      </c>
      <c r="J119" s="17">
        <f t="shared" si="145"/>
        <v>332.14613107617481</v>
      </c>
      <c r="K119" s="17">
        <f t="shared" si="145"/>
        <v>339.7008752179525</v>
      </c>
      <c r="L119" s="17">
        <f t="shared" si="145"/>
        <v>348.17877316149458</v>
      </c>
      <c r="M119" s="17">
        <f t="shared" ref="M119" si="146">100*(M51/M153)</f>
        <v>367.1227057360378</v>
      </c>
    </row>
    <row r="120" spans="1:13" ht="18" customHeight="1" x14ac:dyDescent="0.25">
      <c r="A120" s="92" t="s">
        <v>143</v>
      </c>
      <c r="B120" s="17">
        <f t="shared" ref="B120:L120" si="147">100*(B52/B154)</f>
        <v>82.305160321434812</v>
      </c>
      <c r="C120" s="17">
        <f t="shared" si="147"/>
        <v>99.094253034678815</v>
      </c>
      <c r="D120" s="17">
        <f t="shared" si="147"/>
        <v>99.999999999999972</v>
      </c>
      <c r="E120" s="17">
        <f t="shared" si="147"/>
        <v>116.34326611773795</v>
      </c>
      <c r="F120" s="17">
        <f t="shared" si="147"/>
        <v>117.97088435683301</v>
      </c>
      <c r="G120" s="17">
        <f t="shared" si="147"/>
        <v>137.13790213351896</v>
      </c>
      <c r="H120" s="17">
        <f t="shared" si="147"/>
        <v>165.38706949622821</v>
      </c>
      <c r="I120" s="17">
        <f t="shared" si="147"/>
        <v>177.02255731237847</v>
      </c>
      <c r="J120" s="17">
        <f t="shared" si="147"/>
        <v>194.37693387009884</v>
      </c>
      <c r="K120" s="17">
        <f t="shared" si="147"/>
        <v>202.48528525692785</v>
      </c>
      <c r="L120" s="17">
        <f t="shared" si="147"/>
        <v>217.15749537700847</v>
      </c>
      <c r="M120" s="17">
        <f t="shared" ref="M120" si="148">100*(M52/M154)</f>
        <v>231.6423019343095</v>
      </c>
    </row>
    <row r="121" spans="1:13" ht="18" customHeight="1" x14ac:dyDescent="0.25">
      <c r="A121" s="50" t="s">
        <v>146</v>
      </c>
      <c r="B121" s="17">
        <f t="shared" ref="B121:L121" si="149">100*(B53/B155)</f>
        <v>61.37143204994814</v>
      </c>
      <c r="C121" s="17">
        <f t="shared" si="149"/>
        <v>109.04214147447533</v>
      </c>
      <c r="D121" s="17">
        <f t="shared" si="149"/>
        <v>100</v>
      </c>
      <c r="E121" s="17">
        <f t="shared" si="149"/>
        <v>117.42618205491304</v>
      </c>
      <c r="F121" s="17">
        <f t="shared" si="149"/>
        <v>107.1248601611928</v>
      </c>
      <c r="G121" s="17">
        <f t="shared" si="149"/>
        <v>165.6646778659204</v>
      </c>
      <c r="H121" s="17">
        <f t="shared" si="149"/>
        <v>235.46923472153352</v>
      </c>
      <c r="I121" s="17">
        <f t="shared" si="149"/>
        <v>246.43805675381617</v>
      </c>
      <c r="J121" s="17">
        <f t="shared" si="149"/>
        <v>236.11319816865702</v>
      </c>
      <c r="K121" s="17">
        <f t="shared" si="149"/>
        <v>211.32916999424586</v>
      </c>
      <c r="L121" s="17">
        <f t="shared" si="149"/>
        <v>242.53048846500693</v>
      </c>
      <c r="M121" s="17">
        <f t="shared" ref="M121" si="150">100*(M53/M155)</f>
        <v>295.71127218096433</v>
      </c>
    </row>
    <row r="122" spans="1:13" ht="18" customHeight="1" x14ac:dyDescent="0.25">
      <c r="A122" s="50" t="s">
        <v>147</v>
      </c>
      <c r="B122" s="17">
        <f t="shared" ref="B122:L122" si="151">100*(B54/B156)</f>
        <v>89.664071351236672</v>
      </c>
      <c r="C122" s="17">
        <f t="shared" si="151"/>
        <v>103.58796571653288</v>
      </c>
      <c r="D122" s="17">
        <f t="shared" si="151"/>
        <v>99.999999999999901</v>
      </c>
      <c r="E122" s="17">
        <f t="shared" si="151"/>
        <v>109.05230717953354</v>
      </c>
      <c r="F122" s="17">
        <f t="shared" si="151"/>
        <v>118.47949959800491</v>
      </c>
      <c r="G122" s="17">
        <f t="shared" si="151"/>
        <v>126.50925498252019</v>
      </c>
      <c r="H122" s="17">
        <f t="shared" si="151"/>
        <v>157.84466703315582</v>
      </c>
      <c r="I122" s="17">
        <f t="shared" si="151"/>
        <v>172.98134508708787</v>
      </c>
      <c r="J122" s="17">
        <f t="shared" si="151"/>
        <v>161.59265077694792</v>
      </c>
      <c r="K122" s="17">
        <f t="shared" si="151"/>
        <v>146.99384745453631</v>
      </c>
      <c r="L122" s="17">
        <f t="shared" si="151"/>
        <v>148.00756951206347</v>
      </c>
      <c r="M122" s="17">
        <f t="shared" ref="M122" si="152">100*(M54/M156)</f>
        <v>152.76809491293452</v>
      </c>
    </row>
    <row r="123" spans="1:13" ht="18" customHeight="1" x14ac:dyDescent="0.25">
      <c r="A123" s="50" t="s">
        <v>148</v>
      </c>
      <c r="B123" s="17">
        <f t="shared" ref="B123:L123" si="153">100*(B55/B157)</f>
        <v>95.053547698259877</v>
      </c>
      <c r="C123" s="17">
        <f t="shared" si="153"/>
        <v>105.03739934728583</v>
      </c>
      <c r="D123" s="17">
        <f t="shared" si="153"/>
        <v>100.00000000000003</v>
      </c>
      <c r="E123" s="17">
        <f t="shared" si="153"/>
        <v>121.98724747185233</v>
      </c>
      <c r="F123" s="17">
        <f t="shared" si="153"/>
        <v>135.39194886108669</v>
      </c>
      <c r="G123" s="17">
        <f t="shared" si="153"/>
        <v>136.68246430648202</v>
      </c>
      <c r="H123" s="17">
        <f t="shared" si="153"/>
        <v>106.69863556210252</v>
      </c>
      <c r="I123" s="17">
        <f t="shared" si="153"/>
        <v>181.51000736964781</v>
      </c>
      <c r="J123" s="17">
        <f t="shared" si="153"/>
        <v>164.61990677212825</v>
      </c>
      <c r="K123" s="17">
        <f t="shared" si="153"/>
        <v>240.783038063433</v>
      </c>
      <c r="L123" s="17">
        <f t="shared" si="153"/>
        <v>233.86613816110392</v>
      </c>
      <c r="M123" s="17">
        <f t="shared" ref="M123" si="154">100*(M55/M157)</f>
        <v>219.46050408774624</v>
      </c>
    </row>
    <row r="124" spans="1:13" ht="18" customHeight="1" x14ac:dyDescent="0.25">
      <c r="A124" s="50" t="s">
        <v>149</v>
      </c>
      <c r="B124" s="17">
        <f t="shared" ref="B124:L124" si="155">100*(B56/B158)</f>
        <v>91.859634684527748</v>
      </c>
      <c r="C124" s="17">
        <f t="shared" si="155"/>
        <v>80.91614236559937</v>
      </c>
      <c r="D124" s="17">
        <f t="shared" si="155"/>
        <v>100</v>
      </c>
      <c r="E124" s="17">
        <f t="shared" si="155"/>
        <v>100.46224318697907</v>
      </c>
      <c r="F124" s="17">
        <f t="shared" si="155"/>
        <v>102.62451888956376</v>
      </c>
      <c r="G124" s="17">
        <f t="shared" si="155"/>
        <v>99.224536048046701</v>
      </c>
      <c r="H124" s="17">
        <f t="shared" si="155"/>
        <v>95.298979476941199</v>
      </c>
      <c r="I124" s="17">
        <f t="shared" si="155"/>
        <v>102.85936808307865</v>
      </c>
      <c r="J124" s="17">
        <f t="shared" si="155"/>
        <v>118.747063500992</v>
      </c>
      <c r="K124" s="17">
        <f t="shared" si="155"/>
        <v>131.1825356049477</v>
      </c>
      <c r="L124" s="17">
        <f t="shared" si="155"/>
        <v>137.73791189851949</v>
      </c>
      <c r="M124" s="17">
        <f t="shared" ref="M124" si="156">100*(M56/M158)</f>
        <v>142.25037563448754</v>
      </c>
    </row>
    <row r="125" spans="1:13" ht="18" customHeight="1" x14ac:dyDescent="0.25">
      <c r="A125" s="50" t="s">
        <v>150</v>
      </c>
      <c r="B125" s="17">
        <f t="shared" ref="B125:L125" si="157">100*(B57/B159)</f>
        <v>84.952561385871945</v>
      </c>
      <c r="C125" s="17">
        <f t="shared" si="157"/>
        <v>92.393919146765441</v>
      </c>
      <c r="D125" s="17">
        <f t="shared" si="157"/>
        <v>100</v>
      </c>
      <c r="E125" s="17">
        <f t="shared" si="157"/>
        <v>123.59569179998542</v>
      </c>
      <c r="F125" s="17">
        <f t="shared" si="157"/>
        <v>122.05851639904215</v>
      </c>
      <c r="G125" s="17">
        <f t="shared" si="157"/>
        <v>139.1076989067721</v>
      </c>
      <c r="H125" s="17">
        <f t="shared" si="157"/>
        <v>156.86357581471631</v>
      </c>
      <c r="I125" s="17">
        <f t="shared" si="157"/>
        <v>159.35018788364644</v>
      </c>
      <c r="J125" s="17">
        <f t="shared" si="157"/>
        <v>214.09477164862687</v>
      </c>
      <c r="K125" s="17">
        <f t="shared" si="157"/>
        <v>242.10138924154259</v>
      </c>
      <c r="L125" s="17">
        <f t="shared" si="157"/>
        <v>259.20601061802466</v>
      </c>
      <c r="M125" s="17">
        <f t="shared" ref="M125" si="158">100*(M57/M159)</f>
        <v>268.28375184109922</v>
      </c>
    </row>
    <row r="126" spans="1:13" ht="18" customHeight="1" x14ac:dyDescent="0.25">
      <c r="A126" s="92" t="s">
        <v>36</v>
      </c>
      <c r="B126" s="17">
        <f t="shared" ref="B126:L126" si="159">100*(B58/B160)</f>
        <v>80.593015377381789</v>
      </c>
      <c r="C126" s="17">
        <f t="shared" si="159"/>
        <v>90.352444622558266</v>
      </c>
      <c r="D126" s="17">
        <f t="shared" si="159"/>
        <v>100.00000000000003</v>
      </c>
      <c r="E126" s="17">
        <f t="shared" si="159"/>
        <v>111.51633347273106</v>
      </c>
      <c r="F126" s="17">
        <f t="shared" si="159"/>
        <v>122.57406328247686</v>
      </c>
      <c r="G126" s="17">
        <f t="shared" si="159"/>
        <v>128.58972853309231</v>
      </c>
      <c r="H126" s="17">
        <f t="shared" si="159"/>
        <v>137.9584338193782</v>
      </c>
      <c r="I126" s="17">
        <f t="shared" si="159"/>
        <v>146.75465176799173</v>
      </c>
      <c r="J126" s="17">
        <f t="shared" si="159"/>
        <v>155.06612873249449</v>
      </c>
      <c r="K126" s="17">
        <f t="shared" si="159"/>
        <v>162.06434477864161</v>
      </c>
      <c r="L126" s="17">
        <f t="shared" si="159"/>
        <v>168.95370507253739</v>
      </c>
      <c r="M126" s="17">
        <f t="shared" ref="M126" si="160">100*(M58/M160)</f>
        <v>175.15437637585413</v>
      </c>
    </row>
    <row r="127" spans="1:13" ht="18" customHeight="1" x14ac:dyDescent="0.25">
      <c r="A127" s="50" t="s">
        <v>151</v>
      </c>
      <c r="B127" s="17">
        <f t="shared" ref="B127:L127" si="161">100*(B59/B161)</f>
        <v>93.168248133448884</v>
      </c>
      <c r="C127" s="17">
        <f t="shared" si="161"/>
        <v>96.088173348946682</v>
      </c>
      <c r="D127" s="17">
        <f t="shared" si="161"/>
        <v>100.00000000000004</v>
      </c>
      <c r="E127" s="17">
        <f t="shared" si="161"/>
        <v>113.36642520713924</v>
      </c>
      <c r="F127" s="17">
        <f t="shared" si="161"/>
        <v>129.42648830274769</v>
      </c>
      <c r="G127" s="17">
        <f t="shared" si="161"/>
        <v>139.11907561121441</v>
      </c>
      <c r="H127" s="17">
        <f t="shared" si="161"/>
        <v>157.32718112235384</v>
      </c>
      <c r="I127" s="17">
        <f t="shared" si="161"/>
        <v>173.84861430088759</v>
      </c>
      <c r="J127" s="17">
        <f t="shared" si="161"/>
        <v>189.37492516088523</v>
      </c>
      <c r="K127" s="17">
        <f t="shared" si="161"/>
        <v>198.36109874998715</v>
      </c>
      <c r="L127" s="17">
        <f t="shared" si="161"/>
        <v>213.3955186248906</v>
      </c>
      <c r="M127" s="17">
        <f t="shared" ref="M127" si="162">100*(M59/M161)</f>
        <v>228.42511591651146</v>
      </c>
    </row>
    <row r="128" spans="1:13" ht="18" customHeight="1" x14ac:dyDescent="0.25">
      <c r="A128" s="50" t="s">
        <v>152</v>
      </c>
      <c r="B128" s="17">
        <f t="shared" ref="B128:L128" si="163">100*(B60/B162)</f>
        <v>86.346182317735753</v>
      </c>
      <c r="C128" s="17">
        <f t="shared" si="163"/>
        <v>89.974085899092032</v>
      </c>
      <c r="D128" s="17">
        <f t="shared" si="163"/>
        <v>100.00000000000003</v>
      </c>
      <c r="E128" s="17">
        <f t="shared" si="163"/>
        <v>122.99824584166063</v>
      </c>
      <c r="F128" s="17">
        <f t="shared" si="163"/>
        <v>135.52548975924762</v>
      </c>
      <c r="G128" s="17">
        <f t="shared" si="163"/>
        <v>133.82153182936659</v>
      </c>
      <c r="H128" s="17">
        <f t="shared" si="163"/>
        <v>137.81446178897357</v>
      </c>
      <c r="I128" s="17">
        <f t="shared" si="163"/>
        <v>132.53787232922289</v>
      </c>
      <c r="J128" s="17">
        <f t="shared" si="163"/>
        <v>129.04326259773194</v>
      </c>
      <c r="K128" s="17">
        <f t="shared" si="163"/>
        <v>132.0559854186902</v>
      </c>
      <c r="L128" s="17">
        <f t="shared" si="163"/>
        <v>137.50756228917152</v>
      </c>
      <c r="M128" s="17">
        <f t="shared" ref="M128" si="164">100*(M60/M162)</f>
        <v>142.44619605595588</v>
      </c>
    </row>
    <row r="129" spans="1:13" ht="18" customHeight="1" x14ac:dyDescent="0.25">
      <c r="A129" s="50" t="s">
        <v>153</v>
      </c>
      <c r="B129" s="17">
        <f t="shared" ref="B129:L129" si="165">100*(B61/B163)</f>
        <v>77.98070177347293</v>
      </c>
      <c r="C129" s="17">
        <f t="shared" si="165"/>
        <v>78.808726783255239</v>
      </c>
      <c r="D129" s="17">
        <f t="shared" si="165"/>
        <v>100</v>
      </c>
      <c r="E129" s="17">
        <f t="shared" si="165"/>
        <v>112.43140441261473</v>
      </c>
      <c r="F129" s="17">
        <f t="shared" si="165"/>
        <v>135.32397738099473</v>
      </c>
      <c r="G129" s="17">
        <f t="shared" si="165"/>
        <v>138.20081453085044</v>
      </c>
      <c r="H129" s="17">
        <f t="shared" si="165"/>
        <v>135.1242022615651</v>
      </c>
      <c r="I129" s="17">
        <f t="shared" si="165"/>
        <v>153.20479926479288</v>
      </c>
      <c r="J129" s="17">
        <f t="shared" si="165"/>
        <v>151.54824303941345</v>
      </c>
      <c r="K129" s="17">
        <f t="shared" si="165"/>
        <v>143.21538381956242</v>
      </c>
      <c r="L129" s="17">
        <f t="shared" si="165"/>
        <v>153.66277682685748</v>
      </c>
      <c r="M129" s="17">
        <f t="shared" ref="M129" si="166">100*(M61/M163)</f>
        <v>162.29230305215486</v>
      </c>
    </row>
    <row r="130" spans="1:13" ht="18" customHeight="1" x14ac:dyDescent="0.25">
      <c r="A130" s="50" t="s">
        <v>154</v>
      </c>
      <c r="B130" s="17">
        <f t="shared" ref="B130:L130" si="167">100*(B62/B164)</f>
        <v>94.01650413412797</v>
      </c>
      <c r="C130" s="17">
        <f t="shared" si="167"/>
        <v>100.89245311095438</v>
      </c>
      <c r="D130" s="17">
        <f t="shared" si="167"/>
        <v>100</v>
      </c>
      <c r="E130" s="17">
        <f t="shared" si="167"/>
        <v>105.00524186999264</v>
      </c>
      <c r="F130" s="17">
        <f t="shared" si="167"/>
        <v>104.74185902768403</v>
      </c>
      <c r="G130" s="17">
        <f t="shared" si="167"/>
        <v>106.20836323411844</v>
      </c>
      <c r="H130" s="17">
        <f t="shared" si="167"/>
        <v>105.72689232447988</v>
      </c>
      <c r="I130" s="17">
        <f t="shared" si="167"/>
        <v>101.06574610499797</v>
      </c>
      <c r="J130" s="17">
        <f t="shared" si="167"/>
        <v>99.578344004161536</v>
      </c>
      <c r="K130" s="17">
        <f t="shared" si="167"/>
        <v>96.498271857632247</v>
      </c>
      <c r="L130" s="17">
        <f t="shared" si="167"/>
        <v>91.648747684099661</v>
      </c>
      <c r="M130" s="17">
        <f t="shared" ref="M130" si="168">100*(M62/M164)</f>
        <v>90.80233235315815</v>
      </c>
    </row>
    <row r="131" spans="1:13" ht="18" customHeight="1" x14ac:dyDescent="0.25">
      <c r="A131" s="50" t="s">
        <v>155</v>
      </c>
      <c r="B131" s="17">
        <f t="shared" ref="B131:L131" si="169">100*(B63/B165)</f>
        <v>86.706787653281395</v>
      </c>
      <c r="C131" s="17">
        <f t="shared" si="169"/>
        <v>92.527145782978465</v>
      </c>
      <c r="D131" s="17">
        <f t="shared" si="169"/>
        <v>100</v>
      </c>
      <c r="E131" s="17">
        <f t="shared" si="169"/>
        <v>106.82312741798899</v>
      </c>
      <c r="F131" s="17">
        <f t="shared" si="169"/>
        <v>110.90685044055564</v>
      </c>
      <c r="G131" s="17">
        <f t="shared" si="169"/>
        <v>117.65105513139056</v>
      </c>
      <c r="H131" s="17">
        <f t="shared" si="169"/>
        <v>128.9731761197317</v>
      </c>
      <c r="I131" s="17">
        <f t="shared" si="169"/>
        <v>143.25000146902786</v>
      </c>
      <c r="J131" s="17">
        <f t="shared" si="169"/>
        <v>150.47958640879392</v>
      </c>
      <c r="K131" s="17">
        <f t="shared" si="169"/>
        <v>158.52469754277027</v>
      </c>
      <c r="L131" s="17">
        <f t="shared" si="169"/>
        <v>171.25957373751518</v>
      </c>
      <c r="M131" s="17">
        <f t="shared" ref="M131" si="170">100*(M63/M165)</f>
        <v>177.33875410845627</v>
      </c>
    </row>
    <row r="132" spans="1:13" ht="18" customHeight="1" x14ac:dyDescent="0.25">
      <c r="A132" s="50" t="s">
        <v>156</v>
      </c>
      <c r="B132" s="17">
        <f t="shared" ref="B132:L132" si="171">100*(B64/B166)</f>
        <v>80.430892195732042</v>
      </c>
      <c r="C132" s="17">
        <f t="shared" si="171"/>
        <v>89.584942781107628</v>
      </c>
      <c r="D132" s="17">
        <f t="shared" si="171"/>
        <v>100</v>
      </c>
      <c r="E132" s="17">
        <f t="shared" si="171"/>
        <v>105.42286793402855</v>
      </c>
      <c r="F132" s="17">
        <f t="shared" si="171"/>
        <v>115.96972215981627</v>
      </c>
      <c r="G132" s="17">
        <f t="shared" si="171"/>
        <v>120.72253533773912</v>
      </c>
      <c r="H132" s="17">
        <f t="shared" si="171"/>
        <v>132.45157468358437</v>
      </c>
      <c r="I132" s="17">
        <f t="shared" si="171"/>
        <v>148.94968880862729</v>
      </c>
      <c r="J132" s="17">
        <f t="shared" si="171"/>
        <v>149.23409882387924</v>
      </c>
      <c r="K132" s="17">
        <f t="shared" si="171"/>
        <v>161.57703248882493</v>
      </c>
      <c r="L132" s="17">
        <f t="shared" si="171"/>
        <v>156.83593174522724</v>
      </c>
      <c r="M132" s="17">
        <f t="shared" ref="M132" si="172">100*(M64/M166)</f>
        <v>159.98937926104989</v>
      </c>
    </row>
    <row r="133" spans="1:13" ht="18" customHeight="1" x14ac:dyDescent="0.25">
      <c r="A133" s="50" t="s">
        <v>157</v>
      </c>
      <c r="B133" s="17">
        <f t="shared" ref="B133:L133" si="173">100*(B65/B167)</f>
        <v>71.619482012221894</v>
      </c>
      <c r="C133" s="17">
        <f t="shared" si="173"/>
        <v>85.327934722432275</v>
      </c>
      <c r="D133" s="17">
        <f t="shared" si="173"/>
        <v>99.999999999999972</v>
      </c>
      <c r="E133" s="17">
        <f t="shared" si="173"/>
        <v>108.19445436211012</v>
      </c>
      <c r="F133" s="17">
        <f t="shared" si="173"/>
        <v>114.71620644105964</v>
      </c>
      <c r="G133" s="17">
        <f t="shared" si="173"/>
        <v>116.3623317363917</v>
      </c>
      <c r="H133" s="17">
        <f t="shared" si="173"/>
        <v>124.01952483418151</v>
      </c>
      <c r="I133" s="17">
        <f t="shared" si="173"/>
        <v>131.11942808396284</v>
      </c>
      <c r="J133" s="17">
        <f t="shared" si="173"/>
        <v>138.5865099393944</v>
      </c>
      <c r="K133" s="17">
        <f t="shared" si="173"/>
        <v>153.16535143772242</v>
      </c>
      <c r="L133" s="17">
        <f t="shared" si="173"/>
        <v>157.68918998532922</v>
      </c>
      <c r="M133" s="17">
        <f t="shared" ref="M133" si="174">100*(M65/M167)</f>
        <v>165.10582869072709</v>
      </c>
    </row>
    <row r="134" spans="1:13" ht="18" customHeight="1" x14ac:dyDescent="0.25">
      <c r="A134" s="50" t="s">
        <v>158</v>
      </c>
      <c r="B134" s="17">
        <f t="shared" ref="B134:L134" si="175">100*(B66/B168)</f>
        <v>73.165026624165179</v>
      </c>
      <c r="C134" s="17">
        <f t="shared" si="175"/>
        <v>85.868734653567131</v>
      </c>
      <c r="D134" s="17">
        <f t="shared" si="175"/>
        <v>99.999999999999957</v>
      </c>
      <c r="E134" s="17">
        <f t="shared" si="175"/>
        <v>109.18290868396167</v>
      </c>
      <c r="F134" s="17">
        <f t="shared" si="175"/>
        <v>114.51826764331369</v>
      </c>
      <c r="G134" s="17">
        <f t="shared" si="175"/>
        <v>115.271182913145</v>
      </c>
      <c r="H134" s="17">
        <f t="shared" si="175"/>
        <v>123.1088321852496</v>
      </c>
      <c r="I134" s="17">
        <f t="shared" si="175"/>
        <v>129.29608050289764</v>
      </c>
      <c r="J134" s="17">
        <f t="shared" si="175"/>
        <v>138.09896865380836</v>
      </c>
      <c r="K134" s="17">
        <f t="shared" si="175"/>
        <v>152.49505876787663</v>
      </c>
      <c r="L134" s="17">
        <f t="shared" si="175"/>
        <v>157.04180269408624</v>
      </c>
      <c r="M134" s="17">
        <f t="shared" ref="M134" si="176">100*(M66/M168)</f>
        <v>162.93014684139493</v>
      </c>
    </row>
    <row r="135" spans="1:13" ht="18" customHeight="1" x14ac:dyDescent="0.25">
      <c r="A135" s="50" t="s">
        <v>159</v>
      </c>
      <c r="B135" s="17">
        <f t="shared" ref="B135:L135" si="177">100*(B67/B169)</f>
        <v>62.604334985283813</v>
      </c>
      <c r="C135" s="17">
        <f t="shared" si="177"/>
        <v>84.495092277498216</v>
      </c>
      <c r="D135" s="17">
        <f t="shared" si="177"/>
        <v>99.999999999999972</v>
      </c>
      <c r="E135" s="17">
        <f t="shared" si="177"/>
        <v>111.75245386125087</v>
      </c>
      <c r="F135" s="17">
        <f t="shared" si="177"/>
        <v>123.89216398992258</v>
      </c>
      <c r="G135" s="17">
        <f t="shared" si="177"/>
        <v>138.54968746845927</v>
      </c>
      <c r="H135" s="17">
        <f t="shared" si="177"/>
        <v>149.58974184927342</v>
      </c>
      <c r="I135" s="17">
        <f t="shared" si="177"/>
        <v>164.94958557988031</v>
      </c>
      <c r="J135" s="17">
        <f t="shared" si="177"/>
        <v>188.02069725000626</v>
      </c>
      <c r="K135" s="17">
        <f t="shared" si="177"/>
        <v>191.61114222148876</v>
      </c>
      <c r="L135" s="17">
        <f t="shared" si="177"/>
        <v>205.05725644363767</v>
      </c>
      <c r="M135" s="17">
        <f t="shared" ref="M135" si="178">100*(M67/M169)</f>
        <v>213.40725644363766</v>
      </c>
    </row>
    <row r="136" spans="1:13" ht="18" customHeight="1" x14ac:dyDescent="0.25">
      <c r="A136" s="50" t="s">
        <v>160</v>
      </c>
      <c r="B136" s="17">
        <f t="shared" ref="B136:L136" si="179">100*(B68/B170)</f>
        <v>72.928464775338853</v>
      </c>
      <c r="C136" s="17">
        <f t="shared" si="179"/>
        <v>83.872119757875524</v>
      </c>
      <c r="D136" s="17">
        <f t="shared" si="179"/>
        <v>100</v>
      </c>
      <c r="E136" s="17">
        <f t="shared" si="179"/>
        <v>108.030486997526</v>
      </c>
      <c r="F136" s="17">
        <f t="shared" si="179"/>
        <v>117.23395595934782</v>
      </c>
      <c r="G136" s="17">
        <f t="shared" si="179"/>
        <v>127.4936035736481</v>
      </c>
      <c r="H136" s="17">
        <f t="shared" si="179"/>
        <v>128.02047038855937</v>
      </c>
      <c r="I136" s="17">
        <f t="shared" si="179"/>
        <v>130.87846442088679</v>
      </c>
      <c r="J136" s="17">
        <f t="shared" si="179"/>
        <v>147.86481634414545</v>
      </c>
      <c r="K136" s="17">
        <f t="shared" si="179"/>
        <v>161.91350947240605</v>
      </c>
      <c r="L136" s="17">
        <f t="shared" si="179"/>
        <v>161.94658232382565</v>
      </c>
      <c r="M136" s="17">
        <f t="shared" ref="M136" si="180">100*(M68/M170)</f>
        <v>157.35924599729384</v>
      </c>
    </row>
    <row r="137" spans="1:13" ht="18" customHeight="1" x14ac:dyDescent="0.25">
      <c r="A137" s="83" t="s">
        <v>204</v>
      </c>
      <c r="B137" s="17">
        <f t="shared" ref="B137:L137" si="181">100*(B69/B171)</f>
        <v>92.242921776642902</v>
      </c>
      <c r="C137" s="17">
        <f t="shared" si="181"/>
        <v>109.92197796612126</v>
      </c>
      <c r="D137" s="17">
        <f t="shared" si="181"/>
        <v>100</v>
      </c>
      <c r="E137" s="17">
        <f t="shared" si="181"/>
        <v>115.03245204844524</v>
      </c>
      <c r="F137" s="17">
        <f t="shared" si="181"/>
        <v>133.51214279122553</v>
      </c>
      <c r="G137" s="17">
        <f t="shared" si="181"/>
        <v>143.2102533412442</v>
      </c>
      <c r="H137" s="17">
        <f t="shared" si="181"/>
        <v>151.71039515075529</v>
      </c>
      <c r="I137" s="17">
        <f t="shared" si="181"/>
        <v>152.54879755985345</v>
      </c>
      <c r="J137" s="17">
        <f t="shared" si="181"/>
        <v>155.5187018612483</v>
      </c>
      <c r="K137" s="17">
        <f t="shared" si="181"/>
        <v>162.40823703581393</v>
      </c>
      <c r="L137" s="17">
        <f t="shared" si="181"/>
        <v>171.78201254135061</v>
      </c>
      <c r="M137" s="17">
        <f t="shared" ref="M137" si="182">100*(M69/M171)</f>
        <v>182.9524962138027</v>
      </c>
    </row>
    <row r="138" spans="1:13" ht="18" customHeight="1" x14ac:dyDescent="0.25">
      <c r="A138" s="50" t="s">
        <v>161</v>
      </c>
      <c r="B138" s="17">
        <f t="shared" ref="B138:L138" si="183">100*(B70/B172)</f>
        <v>71.560052745203421</v>
      </c>
      <c r="C138" s="17">
        <f t="shared" si="183"/>
        <v>85.248136432581148</v>
      </c>
      <c r="D138" s="17">
        <f t="shared" si="183"/>
        <v>99.999999999999986</v>
      </c>
      <c r="E138" s="17">
        <f t="shared" si="183"/>
        <v>108.37244328144197</v>
      </c>
      <c r="F138" s="17">
        <f t="shared" si="183"/>
        <v>114.54101285087359</v>
      </c>
      <c r="G138" s="17">
        <f t="shared" si="183"/>
        <v>116.55526246485014</v>
      </c>
      <c r="H138" s="17">
        <f t="shared" si="183"/>
        <v>124.17222448368396</v>
      </c>
      <c r="I138" s="17">
        <f t="shared" si="183"/>
        <v>131.33454410144623</v>
      </c>
      <c r="J138" s="17">
        <f t="shared" si="183"/>
        <v>138.80304057818068</v>
      </c>
      <c r="K138" s="17">
        <f t="shared" si="183"/>
        <v>154.17797310735654</v>
      </c>
      <c r="L138" s="17">
        <f t="shared" si="183"/>
        <v>157.96066281362172</v>
      </c>
      <c r="M138" s="17">
        <f t="shared" ref="M138" si="184">100*(M70/M172)</f>
        <v>165.36869101228567</v>
      </c>
    </row>
    <row r="139" spans="1:13" ht="18" customHeight="1" x14ac:dyDescent="0.25">
      <c r="A139" s="50" t="s">
        <v>162</v>
      </c>
      <c r="B139" s="17">
        <f t="shared" ref="B139:L139" si="185">100*(B71/B173)</f>
        <v>84.627344708822577</v>
      </c>
      <c r="C139" s="17">
        <f t="shared" si="185"/>
        <v>91.544408695987684</v>
      </c>
      <c r="D139" s="17">
        <f t="shared" si="185"/>
        <v>100.00000000000003</v>
      </c>
      <c r="E139" s="17">
        <f t="shared" si="185"/>
        <v>109.29635336512548</v>
      </c>
      <c r="F139" s="17">
        <f t="shared" si="185"/>
        <v>120.74483069438654</v>
      </c>
      <c r="G139" s="17">
        <f t="shared" si="185"/>
        <v>121.29232138866897</v>
      </c>
      <c r="H139" s="17">
        <f t="shared" si="185"/>
        <v>126.65718088446427</v>
      </c>
      <c r="I139" s="17">
        <f t="shared" si="185"/>
        <v>138.53890013890418</v>
      </c>
      <c r="J139" s="17">
        <f t="shared" si="185"/>
        <v>146.92783857384416</v>
      </c>
      <c r="K139" s="17">
        <f t="shared" si="185"/>
        <v>159.70169930801336</v>
      </c>
      <c r="L139" s="17">
        <f t="shared" si="185"/>
        <v>166.50901490598065</v>
      </c>
      <c r="M139" s="17">
        <f t="shared" ref="M139" si="186">100*(M71/M173)</f>
        <v>171.48059249594363</v>
      </c>
    </row>
    <row r="140" spans="1:13" ht="18" customHeight="1" x14ac:dyDescent="0.25">
      <c r="A140" s="50" t="s">
        <v>163</v>
      </c>
      <c r="B140" s="17">
        <f t="shared" ref="B140:L140" si="187">100*(B72/B174)</f>
        <v>93.270163278606233</v>
      </c>
      <c r="C140" s="17">
        <f t="shared" si="187"/>
        <v>95.188890435021506</v>
      </c>
      <c r="D140" s="17">
        <f t="shared" si="187"/>
        <v>100</v>
      </c>
      <c r="E140" s="17">
        <f t="shared" si="187"/>
        <v>109.50014497625689</v>
      </c>
      <c r="F140" s="17">
        <f t="shared" si="187"/>
        <v>114.42239054704963</v>
      </c>
      <c r="G140" s="17">
        <f t="shared" si="187"/>
        <v>120.26284793734084</v>
      </c>
      <c r="H140" s="17">
        <f t="shared" si="187"/>
        <v>124.38944078040011</v>
      </c>
      <c r="I140" s="17">
        <f t="shared" si="187"/>
        <v>131.78652640508705</v>
      </c>
      <c r="J140" s="17">
        <f t="shared" si="187"/>
        <v>136.03666975580251</v>
      </c>
      <c r="K140" s="17">
        <f t="shared" si="187"/>
        <v>149.02968230438026</v>
      </c>
      <c r="L140" s="17">
        <f t="shared" si="187"/>
        <v>154.44353084771117</v>
      </c>
      <c r="M140" s="17">
        <f t="shared" ref="M140" si="188">100*(M72/M174)</f>
        <v>156.10448591036499</v>
      </c>
    </row>
    <row r="141" spans="1:13" ht="18" customHeight="1" x14ac:dyDescent="0.25">
      <c r="A141" s="42" t="s">
        <v>144</v>
      </c>
      <c r="B141" s="91">
        <f t="shared" ref="B141:L141" si="189">100*(B73/B175)</f>
        <v>78.013694941751154</v>
      </c>
      <c r="C141" s="91">
        <f t="shared" si="189"/>
        <v>106.59998719339652</v>
      </c>
      <c r="D141" s="91">
        <f t="shared" si="189"/>
        <v>100</v>
      </c>
      <c r="E141" s="91">
        <f t="shared" si="189"/>
        <v>81.737769322537758</v>
      </c>
      <c r="F141" s="91">
        <f t="shared" si="189"/>
        <v>77.1711795904463</v>
      </c>
      <c r="G141" s="91">
        <f t="shared" si="189"/>
        <v>82.163735880596107</v>
      </c>
      <c r="H141" s="91">
        <f t="shared" si="189"/>
        <v>99.402429669641961</v>
      </c>
      <c r="I141" s="91">
        <f t="shared" si="189"/>
        <v>112.34619143555275</v>
      </c>
      <c r="J141" s="91">
        <f t="shared" si="189"/>
        <v>152.51295278576427</v>
      </c>
      <c r="K141" s="91">
        <f t="shared" si="189"/>
        <v>132.52920339793747</v>
      </c>
      <c r="L141" s="91">
        <f t="shared" si="189"/>
        <v>148.99977067816175</v>
      </c>
      <c r="M141" s="91">
        <f t="shared" ref="M141" si="190">100*(M73/M175)</f>
        <v>133.57535074043892</v>
      </c>
    </row>
    <row r="142" spans="1:13" ht="18" customHeight="1" x14ac:dyDescent="0.25">
      <c r="A142" s="80" t="s">
        <v>164</v>
      </c>
      <c r="B142" s="17">
        <f t="shared" ref="B142:L142" si="191">100*(B74/B176)</f>
        <v>80.726334575997925</v>
      </c>
      <c r="C142" s="17">
        <f t="shared" si="191"/>
        <v>93.806157333234736</v>
      </c>
      <c r="D142" s="17">
        <f t="shared" si="191"/>
        <v>100</v>
      </c>
      <c r="E142" s="17">
        <f t="shared" si="191"/>
        <v>116.09651830268449</v>
      </c>
      <c r="F142" s="17">
        <f t="shared" si="191"/>
        <v>127.57289109088752</v>
      </c>
      <c r="G142" s="17">
        <f t="shared" si="191"/>
        <v>139.33258206850039</v>
      </c>
      <c r="H142" s="17">
        <f t="shared" si="191"/>
        <v>156.28488602019613</v>
      </c>
      <c r="I142" s="17">
        <f t="shared" si="191"/>
        <v>172.23940412768002</v>
      </c>
      <c r="J142" s="17">
        <f t="shared" si="191"/>
        <v>186.33912852857642</v>
      </c>
      <c r="K142" s="17">
        <f t="shared" si="191"/>
        <v>192.1074368029887</v>
      </c>
      <c r="L142" s="17">
        <f t="shared" si="191"/>
        <v>205.72139350560587</v>
      </c>
      <c r="M142" s="17">
        <f t="shared" ref="M142" si="192">100*(M74/M176)</f>
        <v>219.91259455922369</v>
      </c>
    </row>
    <row r="143" spans="1:13" ht="18" customHeight="1" x14ac:dyDescent="0.25">
      <c r="A143" s="42" t="s">
        <v>40</v>
      </c>
      <c r="B143" s="91">
        <f t="shared" ref="B143:L143" si="193">100*(B75/B177)</f>
        <v>86.36509488959075</v>
      </c>
      <c r="C143" s="91">
        <f t="shared" si="193"/>
        <v>104.29855164353019</v>
      </c>
      <c r="D143" s="91">
        <f t="shared" si="193"/>
        <v>100</v>
      </c>
      <c r="E143" s="91">
        <f t="shared" si="193"/>
        <v>113.75745510161299</v>
      </c>
      <c r="F143" s="91">
        <f t="shared" si="193"/>
        <v>115.19354379907669</v>
      </c>
      <c r="G143" s="91">
        <f t="shared" si="193"/>
        <v>125.98374018252778</v>
      </c>
      <c r="H143" s="91">
        <f t="shared" si="193"/>
        <v>130.16426666574307</v>
      </c>
      <c r="I143" s="91">
        <f t="shared" si="193"/>
        <v>153.85467217668105</v>
      </c>
      <c r="J143" s="91">
        <f t="shared" si="193"/>
        <v>155.92082609432174</v>
      </c>
      <c r="K143" s="91">
        <f t="shared" si="193"/>
        <v>208.58799992038556</v>
      </c>
      <c r="L143" s="91">
        <f t="shared" si="193"/>
        <v>209.82026701265895</v>
      </c>
      <c r="M143" s="91">
        <f t="shared" ref="M143" si="194">100*(M75/M177)</f>
        <v>219.94146727672037</v>
      </c>
    </row>
    <row r="144" spans="1:13" ht="18" customHeight="1" x14ac:dyDescent="0.25">
      <c r="A144" s="80" t="s">
        <v>165</v>
      </c>
      <c r="B144" s="17">
        <f t="shared" ref="B144:L144" si="195">100*(B76/B178)</f>
        <v>81.047543126311666</v>
      </c>
      <c r="C144" s="17">
        <f t="shared" si="195"/>
        <v>94.39707158061006</v>
      </c>
      <c r="D144" s="17">
        <f t="shared" si="195"/>
        <v>100</v>
      </c>
      <c r="E144" s="17">
        <f t="shared" si="195"/>
        <v>115.93844676923482</v>
      </c>
      <c r="F144" s="17">
        <f t="shared" si="195"/>
        <v>126.67779222277143</v>
      </c>
      <c r="G144" s="17">
        <f t="shared" si="195"/>
        <v>138.39090865791147</v>
      </c>
      <c r="H144" s="17">
        <f t="shared" si="195"/>
        <v>154.37000134235944</v>
      </c>
      <c r="I144" s="17">
        <f t="shared" si="195"/>
        <v>170.952329303158</v>
      </c>
      <c r="J144" s="17">
        <f t="shared" si="195"/>
        <v>184.07155830079307</v>
      </c>
      <c r="K144" s="17">
        <f t="shared" si="195"/>
        <v>193.34411314795682</v>
      </c>
      <c r="L144" s="17">
        <f t="shared" si="195"/>
        <v>206.03664317642045</v>
      </c>
      <c r="M144" s="17">
        <f t="shared" ref="M144" si="196">100*(M76/M178)</f>
        <v>219.91483241503082</v>
      </c>
    </row>
    <row r="145" spans="1:89" ht="18" customHeight="1" x14ac:dyDescent="0.25">
      <c r="A145" s="80"/>
      <c r="B145" s="17"/>
      <c r="C145" s="17"/>
      <c r="D145" s="17"/>
      <c r="E145" s="17"/>
      <c r="F145" s="17"/>
      <c r="G145" s="17"/>
      <c r="H145" s="17"/>
      <c r="I145" s="17"/>
      <c r="J145" s="17"/>
      <c r="K145" s="17"/>
      <c r="L145" s="45"/>
    </row>
    <row r="146" spans="1:89" ht="18" customHeight="1" x14ac:dyDescent="0.25">
      <c r="A146" s="145" t="s">
        <v>206</v>
      </c>
      <c r="B146" s="142"/>
      <c r="C146" s="142"/>
      <c r="D146" s="142"/>
      <c r="E146" s="142"/>
      <c r="F146" s="142"/>
      <c r="G146" s="142"/>
      <c r="H146" s="142"/>
      <c r="I146" s="142"/>
      <c r="J146" s="142"/>
      <c r="K146" s="142"/>
      <c r="L146" s="142"/>
    </row>
    <row r="147" spans="1:89" ht="18" customHeight="1" x14ac:dyDescent="0.25">
      <c r="A147" s="46"/>
      <c r="B147" s="48"/>
      <c r="C147" s="47"/>
      <c r="D147" s="47"/>
      <c r="E147" s="47"/>
      <c r="F147" s="48"/>
      <c r="G147" s="46"/>
      <c r="L147" s="12"/>
      <c r="M147" s="12" t="s">
        <v>42</v>
      </c>
    </row>
    <row r="148" spans="1:89" ht="18" customHeight="1" x14ac:dyDescent="0.25">
      <c r="A148" s="24" t="s">
        <v>32</v>
      </c>
      <c r="B148" s="25">
        <v>2005</v>
      </c>
      <c r="C148" s="25">
        <v>2006</v>
      </c>
      <c r="D148" s="25">
        <v>2007</v>
      </c>
      <c r="E148" s="25">
        <v>2008</v>
      </c>
      <c r="F148" s="25">
        <v>2009</v>
      </c>
      <c r="G148" s="25">
        <v>2010</v>
      </c>
      <c r="H148" s="25">
        <v>2011</v>
      </c>
      <c r="I148" s="25">
        <v>2012</v>
      </c>
      <c r="J148" s="25">
        <v>2013</v>
      </c>
      <c r="K148" s="25">
        <v>2014</v>
      </c>
      <c r="L148" s="25">
        <v>2015</v>
      </c>
      <c r="M148" s="7">
        <v>2016</v>
      </c>
    </row>
    <row r="149" spans="1:89" ht="18" customHeight="1" x14ac:dyDescent="0.25">
      <c r="A149" s="85" t="s">
        <v>145</v>
      </c>
      <c r="B149" s="8">
        <f>SUM(B150:B153)</f>
        <v>6854440.8885891261</v>
      </c>
      <c r="C149" s="8">
        <f t="shared" ref="C149:M149" si="197">SUM(C150:C153)</f>
        <v>7015536.5802133009</v>
      </c>
      <c r="D149" s="8">
        <f t="shared" si="197"/>
        <v>7181356.6466073142</v>
      </c>
      <c r="E149" s="8">
        <f t="shared" si="197"/>
        <v>7720033.3214051193</v>
      </c>
      <c r="F149" s="8">
        <f t="shared" si="197"/>
        <v>8113750.3434257172</v>
      </c>
      <c r="G149" s="8">
        <f t="shared" si="197"/>
        <v>8332436.0063312761</v>
      </c>
      <c r="H149" s="8">
        <f t="shared" si="197"/>
        <v>8621829.3721541986</v>
      </c>
      <c r="I149" s="8">
        <f t="shared" si="197"/>
        <v>8901917.2029101979</v>
      </c>
      <c r="J149" s="8">
        <f t="shared" si="197"/>
        <v>9186730.5576323122</v>
      </c>
      <c r="K149" s="8">
        <f t="shared" si="197"/>
        <v>9497468.224964641</v>
      </c>
      <c r="L149" s="8">
        <f t="shared" si="197"/>
        <v>9719965.4459482208</v>
      </c>
      <c r="M149" s="8">
        <f t="shared" si="197"/>
        <v>9924181.601125706</v>
      </c>
    </row>
    <row r="150" spans="1:89" ht="18" customHeight="1" x14ac:dyDescent="0.25">
      <c r="A150" s="84" t="s">
        <v>33</v>
      </c>
      <c r="B150" s="27">
        <v>3711310.7852966767</v>
      </c>
      <c r="C150" s="27">
        <v>3659018.0039855517</v>
      </c>
      <c r="D150" s="27">
        <v>3603539.4514947836</v>
      </c>
      <c r="E150" s="27">
        <v>3884783.5292898817</v>
      </c>
      <c r="F150" s="27">
        <v>4098750.4309780234</v>
      </c>
      <c r="G150" s="27">
        <v>4248442.8936858671</v>
      </c>
      <c r="H150" s="27">
        <v>4454218.8411036683</v>
      </c>
      <c r="I150" s="27">
        <v>4640786.6731921565</v>
      </c>
      <c r="J150" s="27">
        <v>4801783.2079543909</v>
      </c>
      <c r="K150" s="27">
        <v>4993854.5362725668</v>
      </c>
      <c r="L150" s="27">
        <v>5106027</v>
      </c>
      <c r="M150" s="2">
        <v>5175488.557998023</v>
      </c>
    </row>
    <row r="151" spans="1:89" ht="18" customHeight="1" x14ac:dyDescent="0.25">
      <c r="A151" s="84" t="s">
        <v>34</v>
      </c>
      <c r="B151" s="27">
        <v>2171293.629207537</v>
      </c>
      <c r="C151" s="27">
        <v>2331618.3184315632</v>
      </c>
      <c r="D151" s="27">
        <v>2513283.932964297</v>
      </c>
      <c r="E151" s="27">
        <v>2715826.190665666</v>
      </c>
      <c r="F151" s="27">
        <v>2859665.1959564984</v>
      </c>
      <c r="G151" s="27">
        <v>2900641.8699785927</v>
      </c>
      <c r="H151" s="27">
        <v>2948017.17116958</v>
      </c>
      <c r="I151" s="27">
        <v>3001943.9555851407</v>
      </c>
      <c r="J151" s="27">
        <v>3062481.1405205112</v>
      </c>
      <c r="K151" s="27">
        <v>3129647.2322584409</v>
      </c>
      <c r="L151" s="27">
        <v>3204928.4691229677</v>
      </c>
      <c r="M151" s="2">
        <v>3287498.8854310303</v>
      </c>
    </row>
    <row r="152" spans="1:89" ht="18" customHeight="1" x14ac:dyDescent="0.25">
      <c r="A152" s="84" t="s">
        <v>142</v>
      </c>
      <c r="B152" s="27">
        <v>562379.53107803501</v>
      </c>
      <c r="C152" s="27">
        <v>603803.93457611545</v>
      </c>
      <c r="D152" s="27">
        <v>639761.67652863218</v>
      </c>
      <c r="E152" s="27">
        <v>663868.56391125079</v>
      </c>
      <c r="F152" s="27">
        <v>697691.62133518781</v>
      </c>
      <c r="G152" s="27">
        <v>721555.06433877349</v>
      </c>
      <c r="H152" s="27">
        <v>745683.67471939698</v>
      </c>
      <c r="I152" s="27">
        <v>771589.59070118645</v>
      </c>
      <c r="J152" s="27">
        <v>808231.33065467817</v>
      </c>
      <c r="K152" s="27">
        <v>849445.39243516535</v>
      </c>
      <c r="L152" s="27">
        <v>871447.86416879902</v>
      </c>
      <c r="M152" s="2">
        <v>901161.34887436056</v>
      </c>
    </row>
    <row r="153" spans="1:89" ht="18" customHeight="1" x14ac:dyDescent="0.25">
      <c r="A153" s="84" t="s">
        <v>35</v>
      </c>
      <c r="B153" s="27">
        <v>409456.94300687796</v>
      </c>
      <c r="C153" s="27">
        <v>421096.32322007051</v>
      </c>
      <c r="D153" s="27">
        <v>424771.5856196013</v>
      </c>
      <c r="E153" s="27">
        <v>455555.03753832035</v>
      </c>
      <c r="F153" s="27">
        <v>457643.09515600756</v>
      </c>
      <c r="G153" s="27">
        <v>461796.17832804256</v>
      </c>
      <c r="H153" s="27">
        <v>473909.68516155286</v>
      </c>
      <c r="I153" s="27">
        <v>487596.98343171284</v>
      </c>
      <c r="J153" s="27">
        <v>514234.87850273307</v>
      </c>
      <c r="K153" s="27">
        <v>524521.06399846775</v>
      </c>
      <c r="L153" s="27">
        <v>537562.11265645444</v>
      </c>
      <c r="M153" s="31">
        <v>560032.80882229307</v>
      </c>
      <c r="N153" s="4"/>
      <c r="O153" s="4"/>
      <c r="P153" s="4"/>
      <c r="Q153" s="4"/>
      <c r="R153" s="4"/>
      <c r="S153" s="4"/>
      <c r="T153" s="4"/>
      <c r="U153" s="4"/>
      <c r="V153" s="4"/>
      <c r="W153" s="4"/>
      <c r="X153" s="4"/>
      <c r="Y153" s="4"/>
      <c r="Z153" s="4"/>
      <c r="AA153" s="4"/>
      <c r="AB153" s="4"/>
      <c r="AC153" s="4"/>
      <c r="AD153" s="4"/>
      <c r="AE153" s="4"/>
      <c r="AF153" s="4"/>
      <c r="AG153" s="4"/>
      <c r="AH153" s="4"/>
      <c r="AI153" s="4"/>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row>
    <row r="154" spans="1:89" ht="18" customHeight="1" x14ac:dyDescent="0.25">
      <c r="A154" s="92" t="s">
        <v>143</v>
      </c>
      <c r="B154" s="8">
        <f>SUM(B155:B159)</f>
        <v>4585546.0637622066</v>
      </c>
      <c r="C154" s="8">
        <f t="shared" ref="C154:M154" si="198">SUM(C155:C159)</f>
        <v>4869212.9338796176</v>
      </c>
      <c r="D154" s="8">
        <f t="shared" si="198"/>
        <v>5406037.6138392594</v>
      </c>
      <c r="E154" s="8">
        <f t="shared" si="198"/>
        <v>5759170.887796985</v>
      </c>
      <c r="F154" s="8">
        <f t="shared" si="198"/>
        <v>5949362.6182055902</v>
      </c>
      <c r="G154" s="8">
        <f t="shared" si="198"/>
        <v>6489910.3964294493</v>
      </c>
      <c r="H154" s="8">
        <f t="shared" si="198"/>
        <v>7271804.3455174305</v>
      </c>
      <c r="I154" s="8">
        <f t="shared" si="198"/>
        <v>7566056.8910406493</v>
      </c>
      <c r="J154" s="8">
        <f t="shared" si="198"/>
        <v>8287309.054939365</v>
      </c>
      <c r="K154" s="8">
        <f t="shared" si="198"/>
        <v>9144463.8729468249</v>
      </c>
      <c r="L154" s="8">
        <f t="shared" si="198"/>
        <v>10174155.965448532</v>
      </c>
      <c r="M154" s="8">
        <f t="shared" si="198"/>
        <v>11265872.499717012</v>
      </c>
    </row>
    <row r="155" spans="1:89" ht="18" customHeight="1" x14ac:dyDescent="0.25">
      <c r="A155" s="50" t="s">
        <v>146</v>
      </c>
      <c r="B155" s="27">
        <v>991891.12433049618</v>
      </c>
      <c r="C155" s="27">
        <v>856307.11835572217</v>
      </c>
      <c r="D155" s="27">
        <v>935411.88712492958</v>
      </c>
      <c r="E155" s="27">
        <v>843948.68445934507</v>
      </c>
      <c r="F155" s="27">
        <v>1001652.6012013877</v>
      </c>
      <c r="G155" s="27">
        <v>1074285.1185461956</v>
      </c>
      <c r="H155" s="27">
        <v>1141798.2301484323</v>
      </c>
      <c r="I155" s="27">
        <v>1217822.9600140383</v>
      </c>
      <c r="J155" s="27">
        <v>1264844.8330812729</v>
      </c>
      <c r="K155" s="27">
        <v>1383349.161918394</v>
      </c>
      <c r="L155" s="27">
        <v>1508923.3073981144</v>
      </c>
      <c r="M155" s="2">
        <v>1682719.4024716811</v>
      </c>
    </row>
    <row r="156" spans="1:89" ht="18" customHeight="1" x14ac:dyDescent="0.25">
      <c r="A156" s="50" t="s">
        <v>147</v>
      </c>
      <c r="B156" s="27">
        <v>1554874.2770014815</v>
      </c>
      <c r="C156" s="27">
        <v>1686027.2406224217</v>
      </c>
      <c r="D156" s="27">
        <v>1880031.9211990349</v>
      </c>
      <c r="E156" s="27">
        <v>2094035.3977279672</v>
      </c>
      <c r="F156" s="27">
        <v>2192207.2163907746</v>
      </c>
      <c r="G156" s="27">
        <v>2388391.0298708323</v>
      </c>
      <c r="H156" s="27">
        <v>2554119.3292708416</v>
      </c>
      <c r="I156" s="27">
        <v>2659199.5210262612</v>
      </c>
      <c r="J156" s="27">
        <v>2831399.8616866916</v>
      </c>
      <c r="K156" s="27">
        <v>3024322.655011544</v>
      </c>
      <c r="L156" s="27">
        <v>3222076.7084599193</v>
      </c>
      <c r="M156" s="2">
        <v>3472647.4950347394</v>
      </c>
    </row>
    <row r="157" spans="1:89" ht="18" customHeight="1" x14ac:dyDescent="0.25">
      <c r="A157" s="50" t="s">
        <v>148</v>
      </c>
      <c r="B157" s="27">
        <v>214651.3594271022</v>
      </c>
      <c r="C157" s="27">
        <v>195941.56348287157</v>
      </c>
      <c r="D157" s="27">
        <v>232622.25761181337</v>
      </c>
      <c r="E157" s="27">
        <v>251360.65985662665</v>
      </c>
      <c r="F157" s="27">
        <v>262099.54699187938</v>
      </c>
      <c r="G157" s="27">
        <v>297237.75093667454</v>
      </c>
      <c r="H157" s="27">
        <v>284393.61640384153</v>
      </c>
      <c r="I157" s="27">
        <v>293803.56966197531</v>
      </c>
      <c r="J157" s="27">
        <v>332080.05353235267</v>
      </c>
      <c r="K157" s="27">
        <v>363109.52000221272</v>
      </c>
      <c r="L157" s="27">
        <v>384271.40904299903</v>
      </c>
      <c r="M157" s="2">
        <v>416904.30231476156</v>
      </c>
    </row>
    <row r="158" spans="1:89" s="4" customFormat="1" ht="18" customHeight="1" x14ac:dyDescent="0.25">
      <c r="A158" s="50" t="s">
        <v>149</v>
      </c>
      <c r="B158" s="27">
        <v>254252.00940233289</v>
      </c>
      <c r="C158" s="27">
        <v>259761.94200934505</v>
      </c>
      <c r="D158" s="27">
        <v>240897.85171029414</v>
      </c>
      <c r="E158" s="27">
        <v>246506.58411262045</v>
      </c>
      <c r="F158" s="27">
        <v>257754.98837525002</v>
      </c>
      <c r="G158" s="27">
        <v>263336.43966630707</v>
      </c>
      <c r="H158" s="27">
        <v>260049.76966110687</v>
      </c>
      <c r="I158" s="27">
        <v>267407.24562535062</v>
      </c>
      <c r="J158" s="27">
        <v>274506.80818369088</v>
      </c>
      <c r="K158" s="27">
        <v>284755.09600199095</v>
      </c>
      <c r="L158" s="27">
        <v>285003</v>
      </c>
      <c r="M158" s="2">
        <v>297151.00800448464</v>
      </c>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row>
    <row r="159" spans="1:89" ht="18" customHeight="1" x14ac:dyDescent="0.25">
      <c r="A159" s="50" t="s">
        <v>150</v>
      </c>
      <c r="B159" s="27">
        <v>1569877.293600793</v>
      </c>
      <c r="C159" s="27">
        <v>1871175.0694092573</v>
      </c>
      <c r="D159" s="27">
        <v>2117073.6961931875</v>
      </c>
      <c r="E159" s="27">
        <v>2323319.5616404256</v>
      </c>
      <c r="F159" s="27">
        <v>2235648.2652462977</v>
      </c>
      <c r="G159" s="27">
        <v>2466660.0574094402</v>
      </c>
      <c r="H159" s="27">
        <v>3031443.4000332081</v>
      </c>
      <c r="I159" s="27">
        <v>3127823.5947130239</v>
      </c>
      <c r="J159" s="27">
        <v>3584477.4984553563</v>
      </c>
      <c r="K159" s="27">
        <v>4088927.4400126822</v>
      </c>
      <c r="L159" s="27">
        <v>4773881.5405474985</v>
      </c>
      <c r="M159" s="27">
        <v>5396450.2918913467</v>
      </c>
      <c r="N159" s="6"/>
      <c r="O159" s="6"/>
      <c r="P159" s="6"/>
      <c r="Q159" s="6"/>
      <c r="R159" s="6"/>
      <c r="S159" s="6"/>
      <c r="T159" s="6"/>
      <c r="U159" s="6"/>
      <c r="V159" s="6"/>
      <c r="W159" s="6"/>
      <c r="X159" s="6"/>
      <c r="Y159" s="6"/>
      <c r="Z159" s="6"/>
      <c r="AA159" s="6"/>
      <c r="AB159" s="6"/>
      <c r="AC159" s="6"/>
      <c r="AD159" s="6"/>
      <c r="AE159" s="6"/>
      <c r="AF159" s="6"/>
      <c r="AG159" s="6"/>
      <c r="AH159" s="6"/>
      <c r="AI159" s="6"/>
    </row>
    <row r="160" spans="1:89" s="4" customFormat="1" ht="18" customHeight="1" x14ac:dyDescent="0.25">
      <c r="A160" s="92" t="s">
        <v>36</v>
      </c>
      <c r="B160" s="8">
        <f>SUM(B161:B174)</f>
        <v>11039122.358290683</v>
      </c>
      <c r="C160" s="8">
        <f t="shared" ref="C160:M160" si="199">SUM(C161:C174)</f>
        <v>11702982.028811557</v>
      </c>
      <c r="D160" s="8">
        <f t="shared" si="199"/>
        <v>12692495.577093113</v>
      </c>
      <c r="E160" s="8">
        <f t="shared" si="199"/>
        <v>13225206.353331439</v>
      </c>
      <c r="F160" s="8">
        <f t="shared" si="199"/>
        <v>13989390.694886709</v>
      </c>
      <c r="G160" s="8">
        <f t="shared" si="199"/>
        <v>15076524.916738687</v>
      </c>
      <c r="H160" s="8">
        <f t="shared" si="199"/>
        <v>16341277.718392029</v>
      </c>
      <c r="I160" s="8">
        <f t="shared" si="199"/>
        <v>17520835.124192055</v>
      </c>
      <c r="J160" s="8">
        <f t="shared" si="199"/>
        <v>18767585.418098226</v>
      </c>
      <c r="K160" s="8">
        <f t="shared" si="199"/>
        <v>20119051.335951466</v>
      </c>
      <c r="L160" s="8">
        <f t="shared" si="199"/>
        <v>21511357.881472729</v>
      </c>
      <c r="M160" s="8">
        <f t="shared" si="199"/>
        <v>23138495.615464937</v>
      </c>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row>
    <row r="161" spans="1:13" ht="18" customHeight="1" x14ac:dyDescent="0.25">
      <c r="A161" s="50" t="s">
        <v>151</v>
      </c>
      <c r="B161" s="27">
        <v>2140836.8274748339</v>
      </c>
      <c r="C161" s="27">
        <v>2343062.360748528</v>
      </c>
      <c r="D161" s="27">
        <v>2645346.716716534</v>
      </c>
      <c r="E161" s="27">
        <v>2817145.5446137651</v>
      </c>
      <c r="F161" s="27">
        <v>2893443.9593680045</v>
      </c>
      <c r="G161" s="27">
        <v>3181782.8010340589</v>
      </c>
      <c r="H161" s="27">
        <v>3541264.8949456131</v>
      </c>
      <c r="I161" s="27">
        <v>3675197.0695306077</v>
      </c>
      <c r="J161" s="27">
        <v>3839851.5216027703</v>
      </c>
      <c r="K161" s="27">
        <v>4223836.6737630479</v>
      </c>
      <c r="L161" s="27">
        <v>4552422</v>
      </c>
      <c r="M161" s="2">
        <v>4855512.582008712</v>
      </c>
    </row>
    <row r="162" spans="1:13" ht="18" customHeight="1" x14ac:dyDescent="0.25">
      <c r="A162" s="50" t="s">
        <v>152</v>
      </c>
      <c r="B162" s="27">
        <v>1412912.9592578681</v>
      </c>
      <c r="C162" s="27">
        <v>1541551.1751256331</v>
      </c>
      <c r="D162" s="27">
        <v>1572853.6242617252</v>
      </c>
      <c r="E162" s="27">
        <v>1601241.734113853</v>
      </c>
      <c r="F162" s="27">
        <v>1712475.2788140327</v>
      </c>
      <c r="G162" s="27">
        <v>1896112.4106944602</v>
      </c>
      <c r="H162" s="27">
        <v>1980177.0703900917</v>
      </c>
      <c r="I162" s="27">
        <v>2062518.2660844061</v>
      </c>
      <c r="J162" s="27">
        <v>2314221.4288622029</v>
      </c>
      <c r="K162" s="27">
        <v>2603499.3346994952</v>
      </c>
      <c r="L162" s="27">
        <v>2810378</v>
      </c>
      <c r="M162" s="2">
        <v>3140748.0034870068</v>
      </c>
    </row>
    <row r="163" spans="1:13" ht="18" customHeight="1" x14ac:dyDescent="0.25">
      <c r="A163" s="50" t="s">
        <v>153</v>
      </c>
      <c r="B163" s="27">
        <v>445820.75443987269</v>
      </c>
      <c r="C163" s="27">
        <v>461199.12884968286</v>
      </c>
      <c r="D163" s="27">
        <v>481997.29533795465</v>
      </c>
      <c r="E163" s="27">
        <v>497897.24142613262</v>
      </c>
      <c r="F163" s="27">
        <v>502992.18943026918</v>
      </c>
      <c r="G163" s="27">
        <v>521539.97158963094</v>
      </c>
      <c r="H163" s="27">
        <v>543172.7963331244</v>
      </c>
      <c r="I163" s="27">
        <v>579597.88105186797</v>
      </c>
      <c r="J163" s="27">
        <v>595724.34591195208</v>
      </c>
      <c r="K163" s="27">
        <v>609111.04012223636</v>
      </c>
      <c r="L163" s="27">
        <v>622966.46003220766</v>
      </c>
      <c r="M163" s="2">
        <v>646196.71483333362</v>
      </c>
    </row>
    <row r="164" spans="1:13" ht="18" customHeight="1" x14ac:dyDescent="0.25">
      <c r="A164" s="50" t="s">
        <v>154</v>
      </c>
      <c r="B164" s="27">
        <v>499923.05749093357</v>
      </c>
      <c r="C164" s="27">
        <v>522574.82210234273</v>
      </c>
      <c r="D164" s="27">
        <v>615065.84896873357</v>
      </c>
      <c r="E164" s="27">
        <v>688106.13820811245</v>
      </c>
      <c r="F164" s="27">
        <v>871411.27317828906</v>
      </c>
      <c r="G164" s="27">
        <v>1084423.3761057518</v>
      </c>
      <c r="H164" s="27">
        <v>1177462.0344943751</v>
      </c>
      <c r="I164" s="27">
        <v>1439325.7399417178</v>
      </c>
      <c r="J164" s="27">
        <v>1631262.5448345705</v>
      </c>
      <c r="K164" s="27">
        <v>1762115.7794657636</v>
      </c>
      <c r="L164" s="27">
        <v>1974819.0813481743</v>
      </c>
      <c r="M164" s="2">
        <v>2231111.1424742378</v>
      </c>
    </row>
    <row r="165" spans="1:13" ht="18" customHeight="1" x14ac:dyDescent="0.25">
      <c r="A165" s="50" t="s">
        <v>155</v>
      </c>
      <c r="B165" s="27">
        <v>521422.79913254338</v>
      </c>
      <c r="C165" s="27">
        <v>621070.74694750435</v>
      </c>
      <c r="D165" s="27">
        <v>756074.80489759147</v>
      </c>
      <c r="E165" s="27">
        <v>898007.14496351313</v>
      </c>
      <c r="F165" s="27">
        <v>1062921.3283257999</v>
      </c>
      <c r="G165" s="27">
        <v>1197164.3916361993</v>
      </c>
      <c r="H165" s="27">
        <v>1374536.5018792348</v>
      </c>
      <c r="I165" s="27">
        <v>1445139.6327501205</v>
      </c>
      <c r="J165" s="27">
        <v>1534231.4820083363</v>
      </c>
      <c r="K165" s="27">
        <v>1699699.9657169282</v>
      </c>
      <c r="L165" s="27">
        <v>1900296.6851969438</v>
      </c>
      <c r="M165" s="2">
        <v>2103990.7033255817</v>
      </c>
    </row>
    <row r="166" spans="1:13" ht="18" customHeight="1" x14ac:dyDescent="0.25">
      <c r="A166" s="50" t="s">
        <v>156</v>
      </c>
      <c r="B166" s="27">
        <v>1552217.9963076808</v>
      </c>
      <c r="C166" s="27">
        <v>1575882.6551675927</v>
      </c>
      <c r="D166" s="27">
        <v>1601266.2429873152</v>
      </c>
      <c r="E166" s="27">
        <v>1628117.2129143099</v>
      </c>
      <c r="F166" s="27">
        <v>1656749.7785073104</v>
      </c>
      <c r="G166" s="27">
        <v>1687263.8732478241</v>
      </c>
      <c r="H166" s="27">
        <v>1719706.0592652264</v>
      </c>
      <c r="I166" s="27">
        <v>1754125.5607258636</v>
      </c>
      <c r="J166" s="27">
        <v>1790574.3394254053</v>
      </c>
      <c r="K166" s="27">
        <v>1829107.1743583975</v>
      </c>
      <c r="L166" s="27">
        <v>1869781.7453902042</v>
      </c>
      <c r="M166" s="2">
        <v>1914177.0354264653</v>
      </c>
    </row>
    <row r="167" spans="1:13" ht="18" customHeight="1" x14ac:dyDescent="0.25">
      <c r="A167" s="50" t="s">
        <v>157</v>
      </c>
      <c r="B167" s="27">
        <v>255206.9248822823</v>
      </c>
      <c r="C167" s="27">
        <v>284160.9370157817</v>
      </c>
      <c r="D167" s="27">
        <v>318676.57403960091</v>
      </c>
      <c r="E167" s="27">
        <v>416091.11136799096</v>
      </c>
      <c r="F167" s="27">
        <v>481736.63858332142</v>
      </c>
      <c r="G167" s="27">
        <v>625809.56849094923</v>
      </c>
      <c r="H167" s="27">
        <v>655946.87058480515</v>
      </c>
      <c r="I167" s="27">
        <v>617853.47555578733</v>
      </c>
      <c r="J167" s="27">
        <v>651358.4139753629</v>
      </c>
      <c r="K167" s="27">
        <v>654929.91572088841</v>
      </c>
      <c r="L167" s="27">
        <v>699555.57758160937</v>
      </c>
      <c r="M167" s="2">
        <v>743796.78399615549</v>
      </c>
    </row>
    <row r="168" spans="1:13" ht="18" customHeight="1" x14ac:dyDescent="0.25">
      <c r="A168" s="50" t="s">
        <v>158</v>
      </c>
      <c r="B168" s="27">
        <v>738085.01188533031</v>
      </c>
      <c r="C168" s="27">
        <v>777070.29823709175</v>
      </c>
      <c r="D168" s="27">
        <v>793109.75349054649</v>
      </c>
      <c r="E168" s="27">
        <v>778586.39867947926</v>
      </c>
      <c r="F168" s="27">
        <v>781579.47852389328</v>
      </c>
      <c r="G168" s="27">
        <v>849168.0687246673</v>
      </c>
      <c r="H168" s="27">
        <v>892397.16212873068</v>
      </c>
      <c r="I168" s="27">
        <v>1104371.6855108382</v>
      </c>
      <c r="J168" s="27">
        <v>1239494.9240595205</v>
      </c>
      <c r="K168" s="27">
        <v>1313617.9201920258</v>
      </c>
      <c r="L168" s="27">
        <v>1375561.5048924538</v>
      </c>
      <c r="M168" s="2">
        <v>1404965.2423334583</v>
      </c>
    </row>
    <row r="169" spans="1:13" ht="18" customHeight="1" x14ac:dyDescent="0.25">
      <c r="A169" s="50" t="s">
        <v>159</v>
      </c>
      <c r="B169" s="27">
        <v>2004798.8714065596</v>
      </c>
      <c r="C169" s="27">
        <v>1998309.4817219859</v>
      </c>
      <c r="D169" s="27">
        <v>2179163.9822293893</v>
      </c>
      <c r="E169" s="27">
        <v>2042643.4309515727</v>
      </c>
      <c r="F169" s="27">
        <v>2027531.6563318006</v>
      </c>
      <c r="G169" s="27">
        <v>1926208.6495918948</v>
      </c>
      <c r="H169" s="27">
        <v>2231564.4767697779</v>
      </c>
      <c r="I169" s="27">
        <v>2435459.4710573023</v>
      </c>
      <c r="J169" s="27">
        <v>2625280.476007578</v>
      </c>
      <c r="K169" s="27">
        <v>2728182.5456196708</v>
      </c>
      <c r="L169" s="27">
        <v>2854132.0769312931</v>
      </c>
      <c r="M169" s="2">
        <v>3045807.8466581753</v>
      </c>
    </row>
    <row r="170" spans="1:13" ht="18" customHeight="1" x14ac:dyDescent="0.25">
      <c r="A170" s="50" t="s">
        <v>160</v>
      </c>
      <c r="B170" s="27">
        <v>697902.35257365205</v>
      </c>
      <c r="C170" s="27">
        <v>751688.80628483847</v>
      </c>
      <c r="D170" s="27">
        <v>851207.76964945532</v>
      </c>
      <c r="E170" s="27">
        <v>932428.93708845251</v>
      </c>
      <c r="F170" s="27">
        <v>1017817.5824787783</v>
      </c>
      <c r="G170" s="27">
        <v>1082540.436454871</v>
      </c>
      <c r="H170" s="27">
        <v>1143384.9484406824</v>
      </c>
      <c r="I170" s="27">
        <v>1228099.2681457116</v>
      </c>
      <c r="J170" s="27">
        <v>1280672.954694374</v>
      </c>
      <c r="K170" s="27">
        <v>1341506.5780885033</v>
      </c>
      <c r="L170" s="27">
        <v>1425991.7676807605</v>
      </c>
      <c r="M170" s="2">
        <v>1541075.788419426</v>
      </c>
    </row>
    <row r="171" spans="1:13" ht="18" customHeight="1" x14ac:dyDescent="0.25">
      <c r="A171" s="83" t="s">
        <v>204</v>
      </c>
      <c r="B171" s="27">
        <v>372635.44586205552</v>
      </c>
      <c r="C171" s="27">
        <v>409553.26385886106</v>
      </c>
      <c r="D171" s="27">
        <v>438415.08685885917</v>
      </c>
      <c r="E171" s="27">
        <v>462619.867947847</v>
      </c>
      <c r="F171" s="27">
        <v>497046.8960112381</v>
      </c>
      <c r="G171" s="27">
        <v>513695.85908402142</v>
      </c>
      <c r="H171" s="27">
        <v>541093.01881659543</v>
      </c>
      <c r="I171" s="27">
        <v>602631.55471000075</v>
      </c>
      <c r="J171" s="27">
        <v>655861.21559613047</v>
      </c>
      <c r="K171" s="27">
        <v>709309.80237944901</v>
      </c>
      <c r="L171" s="27">
        <v>742628.64249614836</v>
      </c>
      <c r="M171" s="2">
        <v>781588.51539701479</v>
      </c>
    </row>
    <row r="172" spans="1:13" ht="18" customHeight="1" x14ac:dyDescent="0.25">
      <c r="A172" s="50" t="s">
        <v>161</v>
      </c>
      <c r="B172" s="27">
        <v>80841.09914832405</v>
      </c>
      <c r="C172" s="27">
        <v>85151.033572284301</v>
      </c>
      <c r="D172" s="27">
        <v>91526.589666776883</v>
      </c>
      <c r="E172" s="27">
        <v>97422.028405184465</v>
      </c>
      <c r="F172" s="27">
        <v>100380.55610695429</v>
      </c>
      <c r="G172" s="27">
        <v>107673.70217989765</v>
      </c>
      <c r="H172" s="27">
        <v>116005.31417111316</v>
      </c>
      <c r="I172" s="27">
        <v>128764.29340132937</v>
      </c>
      <c r="J172" s="27">
        <v>136161.62294989399</v>
      </c>
      <c r="K172" s="27">
        <v>143932.57795019189</v>
      </c>
      <c r="L172" s="27">
        <v>152891.29447152233</v>
      </c>
      <c r="M172" s="2">
        <v>166415.35582839721</v>
      </c>
    </row>
    <row r="173" spans="1:13" ht="18" customHeight="1" x14ac:dyDescent="0.25">
      <c r="A173" s="50" t="s">
        <v>162</v>
      </c>
      <c r="B173" s="27">
        <v>228008.52612904055</v>
      </c>
      <c r="C173" s="27">
        <v>240788.02891969765</v>
      </c>
      <c r="D173" s="27">
        <v>254462.43976887089</v>
      </c>
      <c r="E173" s="27">
        <v>269097.29797071515</v>
      </c>
      <c r="F173" s="27">
        <v>284962.84719656449</v>
      </c>
      <c r="G173" s="27">
        <v>302194.32039443887</v>
      </c>
      <c r="H173" s="27">
        <v>320943.75577238656</v>
      </c>
      <c r="I173" s="27">
        <v>341382.18248341948</v>
      </c>
      <c r="J173" s="27">
        <v>363702.09507650032</v>
      </c>
      <c r="K173" s="27">
        <v>388120.25506874395</v>
      </c>
      <c r="L173" s="27">
        <v>414880.86309778818</v>
      </c>
      <c r="M173" s="2">
        <v>444609.70912018523</v>
      </c>
    </row>
    <row r="174" spans="1:13" ht="18" customHeight="1" x14ac:dyDescent="0.25">
      <c r="A174" s="50" t="s">
        <v>163</v>
      </c>
      <c r="B174" s="27">
        <v>88509.732299707888</v>
      </c>
      <c r="C174" s="27">
        <v>90919.290259734626</v>
      </c>
      <c r="D174" s="27">
        <v>93328.848219761363</v>
      </c>
      <c r="E174" s="27">
        <v>95802.26468051046</v>
      </c>
      <c r="F174" s="27">
        <v>98341.232030454063</v>
      </c>
      <c r="G174" s="27">
        <v>100947.48751002151</v>
      </c>
      <c r="H174" s="27">
        <v>103622.81440027324</v>
      </c>
      <c r="I174" s="27">
        <v>106369.04324307723</v>
      </c>
      <c r="J174" s="27">
        <v>109188.0530936226</v>
      </c>
      <c r="K174" s="27">
        <v>112081.77280612761</v>
      </c>
      <c r="L174" s="27">
        <v>115052.1823536218</v>
      </c>
      <c r="M174" s="2">
        <v>118500.19215679007</v>
      </c>
    </row>
    <row r="175" spans="1:13" ht="18" customHeight="1" x14ac:dyDescent="0.25">
      <c r="A175" s="42" t="s">
        <v>144</v>
      </c>
      <c r="B175" s="87">
        <v>-240213.24336807526</v>
      </c>
      <c r="C175" s="87">
        <v>-296430.57689146919</v>
      </c>
      <c r="D175" s="87">
        <v>-331002.1190424902</v>
      </c>
      <c r="E175" s="87">
        <v>-353602.19697800302</v>
      </c>
      <c r="F175" s="87">
        <v>-424176.65348987805</v>
      </c>
      <c r="G175" s="87">
        <v>-457866.60909714474</v>
      </c>
      <c r="H175" s="87">
        <v>-561275.42552608182</v>
      </c>
      <c r="I175" s="87">
        <v>-568182.92026923015</v>
      </c>
      <c r="J175" s="87">
        <v>-568579.57033344498</v>
      </c>
      <c r="K175" s="87">
        <v>-623557.67233991553</v>
      </c>
      <c r="L175" s="87">
        <v>-696520.62771013961</v>
      </c>
      <c r="M175" s="2">
        <v>-810062.60522545699</v>
      </c>
    </row>
    <row r="176" spans="1:13" ht="18" customHeight="1" x14ac:dyDescent="0.25">
      <c r="A176" s="80" t="s">
        <v>164</v>
      </c>
      <c r="B176" s="8">
        <f>B149+B154+B160+B175</f>
        <v>22238896.067273941</v>
      </c>
      <c r="C176" s="8">
        <f t="shared" ref="C176:J176" si="200">C149+C154+C160+C175</f>
        <v>23291300.966013003</v>
      </c>
      <c r="D176" s="8">
        <f t="shared" si="200"/>
        <v>24948887.718497198</v>
      </c>
      <c r="E176" s="8">
        <f t="shared" si="200"/>
        <v>26350808.36555554</v>
      </c>
      <c r="F176" s="8">
        <f t="shared" si="200"/>
        <v>27628327.003028139</v>
      </c>
      <c r="G176" s="8">
        <f t="shared" si="200"/>
        <v>29441004.710402265</v>
      </c>
      <c r="H176" s="8">
        <f t="shared" si="200"/>
        <v>31673636.010537576</v>
      </c>
      <c r="I176" s="8">
        <f t="shared" si="200"/>
        <v>33420626.297873676</v>
      </c>
      <c r="J176" s="8">
        <f t="shared" si="200"/>
        <v>35673045.460336462</v>
      </c>
      <c r="K176" s="8">
        <f t="shared" ref="K176" si="201">K149+K154+K160+K175</f>
        <v>38137425.761523016</v>
      </c>
      <c r="L176" s="8">
        <f t="shared" ref="L176:M176" si="202">L149+L154+L160+L175</f>
        <v>40708958.665159337</v>
      </c>
      <c r="M176" s="8">
        <f t="shared" si="202"/>
        <v>43518487.111082196</v>
      </c>
    </row>
    <row r="177" spans="1:13" ht="18" customHeight="1" x14ac:dyDescent="0.25">
      <c r="A177" s="42" t="s">
        <v>40</v>
      </c>
      <c r="B177" s="87">
        <v>1343348.1956256926</v>
      </c>
      <c r="C177" s="87">
        <v>1390010.5330984937</v>
      </c>
      <c r="D177" s="87">
        <v>1821544.0813679253</v>
      </c>
      <c r="E177" s="87">
        <v>1909825.1257988934</v>
      </c>
      <c r="F177" s="87">
        <v>2153391.6122301663</v>
      </c>
      <c r="G177" s="87">
        <v>2234499.4647098249</v>
      </c>
      <c r="H177" s="87">
        <v>2505660.7906450545</v>
      </c>
      <c r="I177" s="87">
        <v>2515832.8073580987</v>
      </c>
      <c r="J177" s="87">
        <v>2873500.2424421897</v>
      </c>
      <c r="K177" s="87">
        <v>3093938.7704293737</v>
      </c>
      <c r="L177" s="87">
        <v>3391850.3460835884</v>
      </c>
      <c r="M177" s="2">
        <v>3656414.6730781086</v>
      </c>
    </row>
    <row r="178" spans="1:13" ht="18" customHeight="1" x14ac:dyDescent="0.25">
      <c r="A178" s="80" t="s">
        <v>165</v>
      </c>
      <c r="B178" s="8">
        <f>B176+B177</f>
        <v>23582244.262899633</v>
      </c>
      <c r="C178" s="8">
        <f t="shared" ref="C178" si="203">C176+C177</f>
        <v>24681311.499111496</v>
      </c>
      <c r="D178" s="8">
        <f t="shared" ref="D178" si="204">D176+D177</f>
        <v>26770431.799865123</v>
      </c>
      <c r="E178" s="8">
        <f t="shared" ref="E178" si="205">E176+E177</f>
        <v>28260633.491354432</v>
      </c>
      <c r="F178" s="8">
        <f t="shared" ref="F178" si="206">F176+F177</f>
        <v>29781718.615258306</v>
      </c>
      <c r="G178" s="8">
        <f t="shared" ref="G178" si="207">G176+G177</f>
        <v>31675504.175112091</v>
      </c>
      <c r="H178" s="8">
        <f t="shared" ref="H178" si="208">H176+H177</f>
        <v>34179296.801182628</v>
      </c>
      <c r="I178" s="8">
        <f t="shared" ref="I178" si="209">I176+I177</f>
        <v>35936459.105231777</v>
      </c>
      <c r="J178" s="8">
        <f t="shared" ref="J178" si="210">J176+J177</f>
        <v>38546545.702778652</v>
      </c>
      <c r="K178" s="8">
        <f t="shared" ref="K178" si="211">K176+K177</f>
        <v>41231364.531952389</v>
      </c>
      <c r="L178" s="8">
        <f t="shared" ref="L178:M178" si="212">L176+L177</f>
        <v>44100809.011242926</v>
      </c>
      <c r="M178" s="8">
        <f t="shared" si="212"/>
        <v>47174901.784160301</v>
      </c>
    </row>
    <row r="179" spans="1:13" ht="18" customHeight="1" x14ac:dyDescent="0.25">
      <c r="A179" s="77"/>
      <c r="B179" s="8"/>
      <c r="C179" s="8"/>
      <c r="D179" s="8"/>
      <c r="E179" s="28"/>
      <c r="F179" s="28"/>
      <c r="G179" s="28"/>
      <c r="H179" s="28"/>
      <c r="I179" s="32"/>
      <c r="J179" s="28"/>
      <c r="K179" s="28"/>
      <c r="L179" s="28"/>
    </row>
    <row r="180" spans="1:13" ht="18" customHeight="1" x14ac:dyDescent="0.25">
      <c r="A180" s="148" t="s">
        <v>43</v>
      </c>
      <c r="B180" s="142"/>
      <c r="C180" s="142"/>
      <c r="D180" s="142"/>
      <c r="E180" s="142"/>
      <c r="F180" s="142"/>
      <c r="G180" s="142"/>
      <c r="H180" s="142"/>
      <c r="I180" s="142"/>
      <c r="J180" s="142"/>
      <c r="K180" s="142"/>
      <c r="L180" s="142"/>
    </row>
    <row r="181" spans="1:13" ht="18" customHeight="1" x14ac:dyDescent="0.25">
      <c r="A181" s="48"/>
      <c r="B181" s="8"/>
      <c r="C181" s="8"/>
      <c r="D181" s="8"/>
      <c r="E181" s="28"/>
      <c r="F181" s="28"/>
      <c r="G181" s="28"/>
      <c r="H181" s="28"/>
      <c r="I181" s="32"/>
      <c r="J181" s="28"/>
      <c r="L181" s="28"/>
      <c r="M181" s="5" t="s">
        <v>39</v>
      </c>
    </row>
    <row r="182" spans="1:13" ht="18" customHeight="1" x14ac:dyDescent="0.25">
      <c r="A182" s="24" t="s">
        <v>32</v>
      </c>
      <c r="B182" s="7">
        <v>2005</v>
      </c>
      <c r="C182" s="7">
        <v>2006</v>
      </c>
      <c r="D182" s="7">
        <v>2007</v>
      </c>
      <c r="E182" s="7">
        <v>2008</v>
      </c>
      <c r="F182" s="7">
        <v>2009</v>
      </c>
      <c r="G182" s="7">
        <v>2010</v>
      </c>
      <c r="H182" s="7">
        <v>2011</v>
      </c>
      <c r="I182" s="7">
        <v>2012</v>
      </c>
      <c r="J182" s="7">
        <v>2013</v>
      </c>
      <c r="K182" s="7">
        <v>2014</v>
      </c>
      <c r="L182" s="7">
        <v>2015</v>
      </c>
      <c r="M182" s="7">
        <v>2016</v>
      </c>
    </row>
    <row r="183" spans="1:13" ht="18" customHeight="1" x14ac:dyDescent="0.25">
      <c r="A183" s="85" t="s">
        <v>145</v>
      </c>
      <c r="B183" s="51"/>
      <c r="C183" s="89">
        <f t="shared" ref="C183:M183" si="213">100*C149/B149-100</f>
        <v>2.3502382505385384</v>
      </c>
      <c r="D183" s="89">
        <f t="shared" si="213"/>
        <v>2.3636120273635868</v>
      </c>
      <c r="E183" s="89">
        <f t="shared" si="213"/>
        <v>7.5010433446762619</v>
      </c>
      <c r="F183" s="89">
        <f t="shared" si="213"/>
        <v>5.0999394125534394</v>
      </c>
      <c r="G183" s="89">
        <f t="shared" si="213"/>
        <v>2.695247618541174</v>
      </c>
      <c r="H183" s="89">
        <f t="shared" si="213"/>
        <v>3.4730943700381403</v>
      </c>
      <c r="I183" s="89">
        <f t="shared" si="213"/>
        <v>3.2485893499655134</v>
      </c>
      <c r="J183" s="89">
        <f t="shared" si="213"/>
        <v>3.1994608378182221</v>
      </c>
      <c r="K183" s="89">
        <f t="shared" si="213"/>
        <v>3.3824619692820903</v>
      </c>
      <c r="L183" s="89">
        <f t="shared" si="213"/>
        <v>2.3427003461694369</v>
      </c>
      <c r="M183" s="89">
        <f t="shared" si="213"/>
        <v>2.1009967197220192</v>
      </c>
    </row>
    <row r="184" spans="1:13" ht="18" customHeight="1" x14ac:dyDescent="0.25">
      <c r="A184" s="84" t="s">
        <v>33</v>
      </c>
      <c r="B184" s="51"/>
      <c r="C184" s="51">
        <f t="shared" ref="C184:M184" si="214">100*C150/B150-100</f>
        <v>-1.4090111105299172</v>
      </c>
      <c r="D184" s="51">
        <f t="shared" si="214"/>
        <v>-1.516214252849764</v>
      </c>
      <c r="E184" s="51">
        <f t="shared" si="214"/>
        <v>7.8046620990491817</v>
      </c>
      <c r="F184" s="51">
        <f t="shared" si="214"/>
        <v>5.5078204506096</v>
      </c>
      <c r="G184" s="51">
        <f t="shared" si="214"/>
        <v>3.6521487518849653</v>
      </c>
      <c r="H184" s="51">
        <f t="shared" si="214"/>
        <v>4.8435615722558083</v>
      </c>
      <c r="I184" s="51">
        <f t="shared" si="214"/>
        <v>4.1885645664024054</v>
      </c>
      <c r="J184" s="51">
        <f t="shared" si="214"/>
        <v>3.4691647364926865</v>
      </c>
      <c r="K184" s="51">
        <f t="shared" si="214"/>
        <v>4.0000000000000142</v>
      </c>
      <c r="L184" s="51">
        <f t="shared" si="214"/>
        <v>2.2462100750567515</v>
      </c>
      <c r="M184" s="51">
        <f t="shared" si="214"/>
        <v>1.3603836798752411</v>
      </c>
    </row>
    <row r="185" spans="1:13" ht="18" customHeight="1" x14ac:dyDescent="0.25">
      <c r="A185" s="84" t="s">
        <v>34</v>
      </c>
      <c r="B185" s="51"/>
      <c r="C185" s="51">
        <f t="shared" ref="C185:M185" si="215">100*C151/B151-100</f>
        <v>7.3838327100208971</v>
      </c>
      <c r="D185" s="51">
        <f t="shared" si="215"/>
        <v>7.7913959200207756</v>
      </c>
      <c r="E185" s="51">
        <f t="shared" si="215"/>
        <v>8.0588689182634425</v>
      </c>
      <c r="F185" s="51">
        <f t="shared" si="215"/>
        <v>5.2963258762732721</v>
      </c>
      <c r="G185" s="51">
        <f t="shared" si="215"/>
        <v>1.4329185836172229</v>
      </c>
      <c r="H185" s="51">
        <f t="shared" si="215"/>
        <v>1.6332695766863878</v>
      </c>
      <c r="I185" s="51">
        <f t="shared" si="215"/>
        <v>1.829256116380293</v>
      </c>
      <c r="J185" s="51">
        <f t="shared" si="215"/>
        <v>2.0165994379322285</v>
      </c>
      <c r="K185" s="51">
        <f t="shared" si="215"/>
        <v>2.193192011837624</v>
      </c>
      <c r="L185" s="51">
        <f t="shared" si="215"/>
        <v>2.405422441499951</v>
      </c>
      <c r="M185" s="51">
        <f t="shared" si="215"/>
        <v>2.5763575413169235</v>
      </c>
    </row>
    <row r="186" spans="1:13" ht="18" customHeight="1" x14ac:dyDescent="0.25">
      <c r="A186" s="84" t="s">
        <v>142</v>
      </c>
      <c r="B186" s="51"/>
      <c r="C186" s="51">
        <f t="shared" ref="C186:M186" si="216">100*C152/B152-100</f>
        <v>7.3659159355734829</v>
      </c>
      <c r="D186" s="51">
        <f t="shared" si="216"/>
        <v>5.9552016628973945</v>
      </c>
      <c r="E186" s="51">
        <f t="shared" si="216"/>
        <v>3.7681043218192514</v>
      </c>
      <c r="F186" s="51">
        <f t="shared" si="216"/>
        <v>5.094842452648308</v>
      </c>
      <c r="G186" s="51">
        <f t="shared" si="216"/>
        <v>3.4203424942838865</v>
      </c>
      <c r="H186" s="51">
        <f t="shared" si="216"/>
        <v>3.3439735334315372</v>
      </c>
      <c r="I186" s="51">
        <f t="shared" si="216"/>
        <v>3.4741160172962111</v>
      </c>
      <c r="J186" s="51">
        <f t="shared" si="216"/>
        <v>4.7488639550195728</v>
      </c>
      <c r="K186" s="51">
        <f t="shared" si="216"/>
        <v>5.099290291939468</v>
      </c>
      <c r="L186" s="51">
        <f t="shared" si="216"/>
        <v>2.5902161492168005</v>
      </c>
      <c r="M186" s="51">
        <f t="shared" si="216"/>
        <v>3.4096686591690428</v>
      </c>
    </row>
    <row r="187" spans="1:13" ht="18" customHeight="1" x14ac:dyDescent="0.25">
      <c r="A187" s="84" t="s">
        <v>35</v>
      </c>
      <c r="B187" s="51"/>
      <c r="C187" s="51">
        <f t="shared" ref="C187:M187" si="217">100*C153/B153-100</f>
        <v>2.8426383804162469</v>
      </c>
      <c r="D187" s="51">
        <f t="shared" si="217"/>
        <v>0.87278425311970409</v>
      </c>
      <c r="E187" s="51">
        <f t="shared" si="217"/>
        <v>7.2470600578935063</v>
      </c>
      <c r="F187" s="51">
        <f t="shared" si="217"/>
        <v>0.45835463239973251</v>
      </c>
      <c r="G187" s="51">
        <f t="shared" si="217"/>
        <v>0.90749389993948171</v>
      </c>
      <c r="H187" s="51">
        <f t="shared" si="217"/>
        <v>2.6231284280800935</v>
      </c>
      <c r="I187" s="51">
        <f t="shared" si="217"/>
        <v>2.8881659731208202</v>
      </c>
      <c r="J187" s="51">
        <f t="shared" si="217"/>
        <v>5.4630967738033291</v>
      </c>
      <c r="K187" s="51">
        <f t="shared" si="217"/>
        <v>2.0002893474834593</v>
      </c>
      <c r="L187" s="51">
        <f t="shared" si="217"/>
        <v>2.486277397245729</v>
      </c>
      <c r="M187" s="51">
        <f t="shared" si="217"/>
        <v>4.1801115883699254</v>
      </c>
    </row>
    <row r="188" spans="1:13" ht="18" customHeight="1" x14ac:dyDescent="0.25">
      <c r="A188" s="92" t="s">
        <v>143</v>
      </c>
      <c r="B188" s="51"/>
      <c r="C188" s="89">
        <f t="shared" ref="C188:M188" si="218">100*C154/B154-100</f>
        <v>6.1861088335611782</v>
      </c>
      <c r="D188" s="89">
        <f t="shared" si="218"/>
        <v>11.024875832076589</v>
      </c>
      <c r="E188" s="89">
        <f t="shared" si="218"/>
        <v>6.5322015713267945</v>
      </c>
      <c r="F188" s="89">
        <f t="shared" si="218"/>
        <v>3.302415123878319</v>
      </c>
      <c r="G188" s="89">
        <f t="shared" si="218"/>
        <v>9.0858099079342338</v>
      </c>
      <c r="H188" s="89">
        <f t="shared" si="218"/>
        <v>12.047838896483924</v>
      </c>
      <c r="I188" s="89">
        <f t="shared" si="218"/>
        <v>4.0464860101001676</v>
      </c>
      <c r="J188" s="89">
        <f t="shared" si="218"/>
        <v>9.5327351391289028</v>
      </c>
      <c r="K188" s="89">
        <f t="shared" si="218"/>
        <v>10.342981205661474</v>
      </c>
      <c r="L188" s="89">
        <f t="shared" si="218"/>
        <v>11.260278424282149</v>
      </c>
      <c r="M188" s="89">
        <f t="shared" si="218"/>
        <v>10.730290925123938</v>
      </c>
    </row>
    <row r="189" spans="1:13" ht="18" customHeight="1" x14ac:dyDescent="0.25">
      <c r="A189" s="50" t="s">
        <v>146</v>
      </c>
      <c r="B189" s="51"/>
      <c r="C189" s="51">
        <f t="shared" ref="C189:M189" si="219">100*C155/B155-100</f>
        <v>-13.669242787739449</v>
      </c>
      <c r="D189" s="51">
        <f t="shared" si="219"/>
        <v>9.2378969032867673</v>
      </c>
      <c r="E189" s="51">
        <f t="shared" si="219"/>
        <v>-9.7778533632606184</v>
      </c>
      <c r="F189" s="51">
        <f t="shared" si="219"/>
        <v>18.686434334934916</v>
      </c>
      <c r="G189" s="51">
        <f t="shared" si="219"/>
        <v>7.2512682798099917</v>
      </c>
      <c r="H189" s="51">
        <f t="shared" si="219"/>
        <v>6.2844686607593161</v>
      </c>
      <c r="I189" s="51">
        <f t="shared" si="219"/>
        <v>6.6583331326168604</v>
      </c>
      <c r="J189" s="51">
        <f t="shared" si="219"/>
        <v>3.8611419402613762</v>
      </c>
      <c r="K189" s="51">
        <f t="shared" si="219"/>
        <v>9.3690803597176568</v>
      </c>
      <c r="L189" s="51">
        <f t="shared" si="219"/>
        <v>9.0775452023679293</v>
      </c>
      <c r="M189" s="51">
        <f t="shared" si="219"/>
        <v>11.517887902019964</v>
      </c>
    </row>
    <row r="190" spans="1:13" ht="18" customHeight="1" x14ac:dyDescent="0.25">
      <c r="A190" s="50" t="s">
        <v>147</v>
      </c>
      <c r="B190" s="51"/>
      <c r="C190" s="51">
        <f t="shared" ref="C190:M190" si="220">100*C156/B156-100</f>
        <v>8.434956160819894</v>
      </c>
      <c r="D190" s="51">
        <f t="shared" si="220"/>
        <v>11.506616020331535</v>
      </c>
      <c r="E190" s="51">
        <f t="shared" si="220"/>
        <v>11.382970369590666</v>
      </c>
      <c r="F190" s="51">
        <f t="shared" si="220"/>
        <v>4.6881642387384659</v>
      </c>
      <c r="G190" s="51">
        <f t="shared" si="220"/>
        <v>8.9491455010832652</v>
      </c>
      <c r="H190" s="51">
        <f t="shared" si="220"/>
        <v>6.9389098069494963</v>
      </c>
      <c r="I190" s="51">
        <f t="shared" si="220"/>
        <v>4.1141457468793448</v>
      </c>
      <c r="J190" s="51">
        <f t="shared" si="220"/>
        <v>6.47564574597898</v>
      </c>
      <c r="K190" s="51">
        <f t="shared" si="220"/>
        <v>6.8136894380550928</v>
      </c>
      <c r="L190" s="51">
        <f t="shared" si="220"/>
        <v>6.5387882182703265</v>
      </c>
      <c r="M190" s="51">
        <f t="shared" si="220"/>
        <v>7.7766859465796898</v>
      </c>
    </row>
    <row r="191" spans="1:13" ht="18" customHeight="1" x14ac:dyDescent="0.25">
      <c r="A191" s="50" t="s">
        <v>148</v>
      </c>
      <c r="B191" s="51"/>
      <c r="C191" s="51">
        <f t="shared" ref="C191:M191" si="221">100*C157/B157-100</f>
        <v>-8.716364990264438</v>
      </c>
      <c r="D191" s="51">
        <f t="shared" si="221"/>
        <v>18.720221211334916</v>
      </c>
      <c r="E191" s="51">
        <f t="shared" si="221"/>
        <v>8.0552920589752119</v>
      </c>
      <c r="F191" s="51">
        <f t="shared" si="221"/>
        <v>4.2723022534147077</v>
      </c>
      <c r="G191" s="51">
        <f t="shared" si="221"/>
        <v>13.406434443735932</v>
      </c>
      <c r="H191" s="51">
        <f t="shared" si="221"/>
        <v>-4.3211652935597016</v>
      </c>
      <c r="I191" s="51">
        <f t="shared" si="221"/>
        <v>3.3087779455540129</v>
      </c>
      <c r="J191" s="51">
        <f t="shared" si="221"/>
        <v>13.027916547921777</v>
      </c>
      <c r="K191" s="51">
        <f t="shared" si="221"/>
        <v>9.3439717742146939</v>
      </c>
      <c r="L191" s="51">
        <f t="shared" si="221"/>
        <v>5.8279631557600879</v>
      </c>
      <c r="M191" s="51">
        <f t="shared" si="221"/>
        <v>8.492147087661948</v>
      </c>
    </row>
    <row r="192" spans="1:13" ht="18" customHeight="1" x14ac:dyDescent="0.25">
      <c r="A192" s="50" t="s">
        <v>149</v>
      </c>
      <c r="B192" s="51"/>
      <c r="C192" s="51">
        <f t="shared" ref="C192:M192" si="222">100*C158/B158-100</f>
        <v>2.1671146749102519</v>
      </c>
      <c r="D192" s="51">
        <f t="shared" si="222"/>
        <v>-7.2620685513554832</v>
      </c>
      <c r="E192" s="51">
        <f t="shared" si="222"/>
        <v>2.3282616937038512</v>
      </c>
      <c r="F192" s="51">
        <f t="shared" si="222"/>
        <v>4.5631252824835542</v>
      </c>
      <c r="G192" s="51">
        <f t="shared" si="222"/>
        <v>2.1654096109796086</v>
      </c>
      <c r="H192" s="51">
        <f t="shared" si="222"/>
        <v>-1.2480878109254405</v>
      </c>
      <c r="I192" s="51">
        <f t="shared" si="222"/>
        <v>2.8292568664190441</v>
      </c>
      <c r="J192" s="51">
        <f t="shared" si="222"/>
        <v>2.6549626737814833</v>
      </c>
      <c r="K192" s="51">
        <f t="shared" si="222"/>
        <v>3.733345590263923</v>
      </c>
      <c r="L192" s="51">
        <f t="shared" si="222"/>
        <v>8.7058669533803368E-2</v>
      </c>
      <c r="M192" s="51">
        <f t="shared" si="222"/>
        <v>4.2624140814253337</v>
      </c>
    </row>
    <row r="193" spans="1:13" ht="18" customHeight="1" x14ac:dyDescent="0.25">
      <c r="A193" s="50" t="s">
        <v>150</v>
      </c>
      <c r="B193" s="51"/>
      <c r="C193" s="51">
        <f t="shared" ref="C193:M193" si="223">100*C159/B159-100</f>
        <v>19.192441156810673</v>
      </c>
      <c r="D193" s="51">
        <f t="shared" si="223"/>
        <v>13.141401400862094</v>
      </c>
      <c r="E193" s="51">
        <f t="shared" si="223"/>
        <v>9.7420257886203387</v>
      </c>
      <c r="F193" s="51">
        <f t="shared" si="223"/>
        <v>-3.7735358424919241</v>
      </c>
      <c r="G193" s="51">
        <f t="shared" si="223"/>
        <v>10.333100951266701</v>
      </c>
      <c r="H193" s="51">
        <f t="shared" si="223"/>
        <v>22.896683348289187</v>
      </c>
      <c r="I193" s="51">
        <f t="shared" si="223"/>
        <v>3.1793499650615331</v>
      </c>
      <c r="J193" s="51">
        <f t="shared" si="223"/>
        <v>14.599733326208579</v>
      </c>
      <c r="K193" s="51">
        <f t="shared" si="223"/>
        <v>14.073179194867492</v>
      </c>
      <c r="L193" s="51">
        <f t="shared" si="223"/>
        <v>16.751436913067153</v>
      </c>
      <c r="M193" s="51">
        <f t="shared" si="223"/>
        <v>13.041143691061265</v>
      </c>
    </row>
    <row r="194" spans="1:13" ht="18" customHeight="1" x14ac:dyDescent="0.25">
      <c r="A194" s="92" t="s">
        <v>36</v>
      </c>
      <c r="B194" s="51"/>
      <c r="C194" s="89">
        <f t="shared" ref="C194:M194" si="224">100*C160/B160-100</f>
        <v>6.013699721538984</v>
      </c>
      <c r="D194" s="89">
        <f t="shared" si="224"/>
        <v>8.455225735162827</v>
      </c>
      <c r="E194" s="89">
        <f t="shared" si="224"/>
        <v>4.1970530775660961</v>
      </c>
      <c r="F194" s="89">
        <f t="shared" si="224"/>
        <v>5.7782413456465349</v>
      </c>
      <c r="G194" s="89">
        <f t="shared" si="224"/>
        <v>7.7711334650860664</v>
      </c>
      <c r="H194" s="89">
        <f t="shared" si="224"/>
        <v>8.3888880802309558</v>
      </c>
      <c r="I194" s="89">
        <f t="shared" si="224"/>
        <v>7.2182691349308499</v>
      </c>
      <c r="J194" s="89">
        <f t="shared" si="224"/>
        <v>7.1158154566771117</v>
      </c>
      <c r="K194" s="89">
        <f t="shared" si="224"/>
        <v>7.2010644296840383</v>
      </c>
      <c r="L194" s="89">
        <f t="shared" si="224"/>
        <v>6.9203389477579407</v>
      </c>
      <c r="M194" s="89">
        <f t="shared" si="224"/>
        <v>7.5640865767642964</v>
      </c>
    </row>
    <row r="195" spans="1:13" ht="18" customHeight="1" x14ac:dyDescent="0.25">
      <c r="A195" s="50" t="s">
        <v>151</v>
      </c>
      <c r="B195" s="51"/>
      <c r="C195" s="51">
        <f t="shared" ref="C195:M195" si="225">100*C161/B161-100</f>
        <v>9.4460974642436213</v>
      </c>
      <c r="D195" s="51">
        <f t="shared" si="225"/>
        <v>12.901250988105858</v>
      </c>
      <c r="E195" s="51">
        <f t="shared" si="225"/>
        <v>6.4943784802043467</v>
      </c>
      <c r="F195" s="51">
        <f t="shared" si="225"/>
        <v>2.7083589948030067</v>
      </c>
      <c r="G195" s="51">
        <f t="shared" si="225"/>
        <v>9.965247148903984</v>
      </c>
      <c r="H195" s="51">
        <f t="shared" si="225"/>
        <v>11.298134297373309</v>
      </c>
      <c r="I195" s="51">
        <f t="shared" si="225"/>
        <v>3.7820433816220174</v>
      </c>
      <c r="J195" s="51">
        <f t="shared" si="225"/>
        <v>4.480153008317231</v>
      </c>
      <c r="K195" s="51">
        <f t="shared" si="225"/>
        <v>10.000000000000014</v>
      </c>
      <c r="L195" s="51">
        <f t="shared" si="225"/>
        <v>7.7793094671014558</v>
      </c>
      <c r="M195" s="51">
        <f t="shared" si="225"/>
        <v>6.6577874812289366</v>
      </c>
    </row>
    <row r="196" spans="1:13" ht="18" customHeight="1" x14ac:dyDescent="0.25">
      <c r="A196" s="50" t="s">
        <v>152</v>
      </c>
      <c r="B196" s="51"/>
      <c r="C196" s="51">
        <f t="shared" ref="C196:M196" si="226">100*C162/B162-100</f>
        <v>9.1044685396142313</v>
      </c>
      <c r="D196" s="51">
        <f t="shared" si="226"/>
        <v>2.0305812509624275</v>
      </c>
      <c r="E196" s="51">
        <f t="shared" si="226"/>
        <v>1.8048793234305407</v>
      </c>
      <c r="F196" s="51">
        <f t="shared" si="226"/>
        <v>6.9467053181534624</v>
      </c>
      <c r="G196" s="51">
        <f t="shared" si="226"/>
        <v>10.723490969610069</v>
      </c>
      <c r="H196" s="51">
        <f t="shared" si="226"/>
        <v>4.4335272118620139</v>
      </c>
      <c r="I196" s="51">
        <f t="shared" si="226"/>
        <v>4.1582743748311941</v>
      </c>
      <c r="J196" s="51">
        <f t="shared" si="226"/>
        <v>12.20368163117621</v>
      </c>
      <c r="K196" s="51">
        <f t="shared" si="226"/>
        <v>12.500009818832112</v>
      </c>
      <c r="L196" s="51">
        <f t="shared" si="226"/>
        <v>7.9461769989037947</v>
      </c>
      <c r="M196" s="51">
        <f t="shared" si="226"/>
        <v>11.75535830009369</v>
      </c>
    </row>
    <row r="197" spans="1:13" ht="18" customHeight="1" x14ac:dyDescent="0.25">
      <c r="A197" s="50" t="s">
        <v>153</v>
      </c>
      <c r="B197" s="51"/>
      <c r="C197" s="51">
        <f t="shared" ref="C197:M197" si="227">100*C163/B163-100</f>
        <v>3.4494523318304289</v>
      </c>
      <c r="D197" s="51">
        <f t="shared" si="227"/>
        <v>4.509584946560139</v>
      </c>
      <c r="E197" s="51">
        <f t="shared" si="227"/>
        <v>3.2987625121484712</v>
      </c>
      <c r="F197" s="51">
        <f t="shared" si="227"/>
        <v>1.0232930774115232</v>
      </c>
      <c r="G197" s="51">
        <f t="shared" si="227"/>
        <v>3.6874891000535257</v>
      </c>
      <c r="H197" s="51">
        <f t="shared" si="227"/>
        <v>4.1478747405606526</v>
      </c>
      <c r="I197" s="51">
        <f t="shared" si="227"/>
        <v>6.7059847187936725</v>
      </c>
      <c r="J197" s="51">
        <f t="shared" si="227"/>
        <v>2.7823540056456864</v>
      </c>
      <c r="K197" s="51">
        <f t="shared" si="227"/>
        <v>2.2471289451485461</v>
      </c>
      <c r="L197" s="51">
        <f t="shared" si="227"/>
        <v>2.2746952521482484</v>
      </c>
      <c r="M197" s="51">
        <f t="shared" si="227"/>
        <v>3.7289735951314213</v>
      </c>
    </row>
    <row r="198" spans="1:13" ht="18" customHeight="1" x14ac:dyDescent="0.25">
      <c r="A198" s="50" t="s">
        <v>154</v>
      </c>
      <c r="B198" s="51"/>
      <c r="C198" s="51">
        <f t="shared" ref="C198:M198" si="228">100*C164/B164-100</f>
        <v>4.5310501830214065</v>
      </c>
      <c r="D198" s="51">
        <f t="shared" si="228"/>
        <v>17.699097421933786</v>
      </c>
      <c r="E198" s="51">
        <f t="shared" si="228"/>
        <v>11.875198299798924</v>
      </c>
      <c r="F198" s="51">
        <f t="shared" si="228"/>
        <v>26.639078594403912</v>
      </c>
      <c r="G198" s="51">
        <f t="shared" si="228"/>
        <v>24.444497045642521</v>
      </c>
      <c r="H198" s="51">
        <f t="shared" si="228"/>
        <v>8.5795511641156565</v>
      </c>
      <c r="I198" s="51">
        <f t="shared" si="228"/>
        <v>22.239672938566713</v>
      </c>
      <c r="J198" s="51">
        <f t="shared" si="228"/>
        <v>13.335188801711055</v>
      </c>
      <c r="K198" s="51">
        <f t="shared" si="228"/>
        <v>8.0215925416508043</v>
      </c>
      <c r="L198" s="51">
        <f t="shared" si="228"/>
        <v>12.070903873688579</v>
      </c>
      <c r="M198" s="51">
        <f t="shared" si="228"/>
        <v>12.978002063414195</v>
      </c>
    </row>
    <row r="199" spans="1:13" ht="18" customHeight="1" x14ac:dyDescent="0.25">
      <c r="A199" s="50" t="s">
        <v>155</v>
      </c>
      <c r="B199" s="51"/>
      <c r="C199" s="51">
        <f t="shared" ref="C199:M199" si="229">100*C165/B165-100</f>
        <v>19.11077689367221</v>
      </c>
      <c r="D199" s="51">
        <f t="shared" si="229"/>
        <v>21.73730748286205</v>
      </c>
      <c r="E199" s="51">
        <f t="shared" si="229"/>
        <v>18.772261573396307</v>
      </c>
      <c r="F199" s="51">
        <f t="shared" si="229"/>
        <v>18.364462274850538</v>
      </c>
      <c r="G199" s="51">
        <f t="shared" si="229"/>
        <v>12.629633043665123</v>
      </c>
      <c r="H199" s="51">
        <f t="shared" si="229"/>
        <v>14.816019544368174</v>
      </c>
      <c r="I199" s="51">
        <f t="shared" si="229"/>
        <v>5.1365046162367207</v>
      </c>
      <c r="J199" s="51">
        <f t="shared" si="229"/>
        <v>6.1649301727801173</v>
      </c>
      <c r="K199" s="51">
        <f t="shared" si="229"/>
        <v>10.785105484342608</v>
      </c>
      <c r="L199" s="51">
        <f t="shared" si="229"/>
        <v>11.801889952701416</v>
      </c>
      <c r="M199" s="51">
        <f t="shared" si="229"/>
        <v>10.719064013287351</v>
      </c>
    </row>
    <row r="200" spans="1:13" ht="18" customHeight="1" x14ac:dyDescent="0.25">
      <c r="A200" s="50" t="s">
        <v>156</v>
      </c>
      <c r="B200" s="51"/>
      <c r="C200" s="51">
        <f t="shared" ref="C200:M200" si="230">100*C166/B166-100</f>
        <v>1.5245705768264486</v>
      </c>
      <c r="D200" s="51">
        <f t="shared" si="230"/>
        <v>1.6107536774064499</v>
      </c>
      <c r="E200" s="51">
        <f t="shared" si="230"/>
        <v>1.6768585514487313</v>
      </c>
      <c r="F200" s="51">
        <f t="shared" si="230"/>
        <v>1.7586304822457208</v>
      </c>
      <c r="G200" s="51">
        <f t="shared" si="230"/>
        <v>1.841804666967036</v>
      </c>
      <c r="H200" s="51">
        <f t="shared" si="230"/>
        <v>1.9227689593657971</v>
      </c>
      <c r="I200" s="51">
        <f t="shared" si="230"/>
        <v>2.0014758496195242</v>
      </c>
      <c r="J200" s="51">
        <f t="shared" si="230"/>
        <v>2.0778888077122133</v>
      </c>
      <c r="K200" s="51">
        <f t="shared" si="230"/>
        <v>2.1519818576958585</v>
      </c>
      <c r="L200" s="51">
        <f t="shared" si="230"/>
        <v>2.2237390789347415</v>
      </c>
      <c r="M200" s="51">
        <f t="shared" si="230"/>
        <v>2.3743568010391556</v>
      </c>
    </row>
    <row r="201" spans="1:13" ht="18" customHeight="1" x14ac:dyDescent="0.25">
      <c r="A201" s="50" t="s">
        <v>157</v>
      </c>
      <c r="B201" s="51"/>
      <c r="C201" s="51">
        <f t="shared" ref="C201:M201" si="231">100*C167/B167-100</f>
        <v>11.345308183488683</v>
      </c>
      <c r="D201" s="51">
        <f t="shared" si="231"/>
        <v>12.146510138338357</v>
      </c>
      <c r="E201" s="51">
        <f t="shared" si="231"/>
        <v>30.568465103520509</v>
      </c>
      <c r="F201" s="51">
        <f t="shared" si="231"/>
        <v>15.776719430392632</v>
      </c>
      <c r="G201" s="51">
        <f t="shared" si="231"/>
        <v>29.906990328016917</v>
      </c>
      <c r="H201" s="51">
        <f t="shared" si="231"/>
        <v>4.8157304731737725</v>
      </c>
      <c r="I201" s="51">
        <f t="shared" si="231"/>
        <v>-5.8073903142576029</v>
      </c>
      <c r="J201" s="51">
        <f t="shared" si="231"/>
        <v>5.4227967868006886</v>
      </c>
      <c r="K201" s="51">
        <f t="shared" si="231"/>
        <v>0.54831589934148894</v>
      </c>
      <c r="L201" s="51">
        <f t="shared" si="231"/>
        <v>6.813807216547886</v>
      </c>
      <c r="M201" s="51">
        <f t="shared" si="231"/>
        <v>6.324187503084417</v>
      </c>
    </row>
    <row r="202" spans="1:13" ht="18" customHeight="1" x14ac:dyDescent="0.25">
      <c r="A202" s="50" t="s">
        <v>158</v>
      </c>
      <c r="B202" s="51"/>
      <c r="C202" s="51">
        <f t="shared" ref="C202:M202" si="232">100*C168/B168-100</f>
        <v>5.281950686436403</v>
      </c>
      <c r="D202" s="51">
        <f t="shared" si="232"/>
        <v>2.0640932087924142</v>
      </c>
      <c r="E202" s="51">
        <f t="shared" si="232"/>
        <v>-1.8311910485464011</v>
      </c>
      <c r="F202" s="51">
        <f t="shared" si="232"/>
        <v>0.38442488200288949</v>
      </c>
      <c r="G202" s="51">
        <f t="shared" si="232"/>
        <v>8.6476925326165315</v>
      </c>
      <c r="H202" s="51">
        <f t="shared" si="232"/>
        <v>5.0907582369397772</v>
      </c>
      <c r="I202" s="51">
        <f t="shared" si="232"/>
        <v>23.753383849458004</v>
      </c>
      <c r="J202" s="51">
        <f t="shared" si="232"/>
        <v>12.235304501326453</v>
      </c>
      <c r="K202" s="51">
        <f t="shared" si="232"/>
        <v>5.9800967873060955</v>
      </c>
      <c r="L202" s="51">
        <f t="shared" si="232"/>
        <v>4.7154947986225011</v>
      </c>
      <c r="M202" s="51">
        <f t="shared" si="232"/>
        <v>2.1375807142337493</v>
      </c>
    </row>
    <row r="203" spans="1:13" ht="18" customHeight="1" x14ac:dyDescent="0.25">
      <c r="A203" s="50" t="s">
        <v>159</v>
      </c>
      <c r="B203" s="51"/>
      <c r="C203" s="51">
        <f t="shared" ref="C203:M203" si="233">100*C169/B169-100</f>
        <v>-0.32369280415748847</v>
      </c>
      <c r="D203" s="51">
        <f t="shared" si="233"/>
        <v>9.0503749374975371</v>
      </c>
      <c r="E203" s="51">
        <f t="shared" si="233"/>
        <v>-6.2648131297650025</v>
      </c>
      <c r="F203" s="51">
        <f t="shared" si="233"/>
        <v>-0.73981461427814565</v>
      </c>
      <c r="G203" s="51">
        <f t="shared" si="233"/>
        <v>-4.9973575713840575</v>
      </c>
      <c r="H203" s="51">
        <f t="shared" si="233"/>
        <v>15.852686947625259</v>
      </c>
      <c r="I203" s="51">
        <f t="shared" si="233"/>
        <v>9.1368632369818528</v>
      </c>
      <c r="J203" s="51">
        <f t="shared" si="233"/>
        <v>7.7940531224635379</v>
      </c>
      <c r="K203" s="51">
        <f t="shared" si="233"/>
        <v>3.9196600345187562</v>
      </c>
      <c r="L203" s="51">
        <f t="shared" si="233"/>
        <v>4.6166093802573727</v>
      </c>
      <c r="M203" s="51">
        <f t="shared" si="233"/>
        <v>6.715728794617263</v>
      </c>
    </row>
    <row r="204" spans="1:13" ht="18" customHeight="1" x14ac:dyDescent="0.25">
      <c r="A204" s="50" t="s">
        <v>160</v>
      </c>
      <c r="B204" s="51"/>
      <c r="C204" s="51">
        <f t="shared" ref="C204:M204" si="234">100*C170/B170-100</f>
        <v>7.7068738216511719</v>
      </c>
      <c r="D204" s="51">
        <f t="shared" si="234"/>
        <v>13.239383443326929</v>
      </c>
      <c r="E204" s="51">
        <f t="shared" si="234"/>
        <v>9.5418733633559043</v>
      </c>
      <c r="F204" s="51">
        <f t="shared" si="234"/>
        <v>9.1576571676288125</v>
      </c>
      <c r="G204" s="51">
        <f t="shared" si="234"/>
        <v>6.3589836813849843</v>
      </c>
      <c r="H204" s="51">
        <f t="shared" si="234"/>
        <v>5.6205301840794561</v>
      </c>
      <c r="I204" s="51">
        <f t="shared" si="234"/>
        <v>7.4090812390490441</v>
      </c>
      <c r="J204" s="51">
        <f t="shared" si="234"/>
        <v>4.2808987768588622</v>
      </c>
      <c r="K204" s="51">
        <f t="shared" si="234"/>
        <v>4.7501294667885787</v>
      </c>
      <c r="L204" s="51">
        <f t="shared" si="234"/>
        <v>6.2977842205320513</v>
      </c>
      <c r="M204" s="51">
        <f t="shared" si="234"/>
        <v>8.0704547772978259</v>
      </c>
    </row>
    <row r="205" spans="1:13" ht="18" customHeight="1" x14ac:dyDescent="0.25">
      <c r="A205" s="83" t="s">
        <v>204</v>
      </c>
      <c r="B205" s="51"/>
      <c r="C205" s="51">
        <f t="shared" ref="C205:M205" si="235">100*C171/B171-100</f>
        <v>9.9072212283508776</v>
      </c>
      <c r="D205" s="51">
        <f t="shared" si="235"/>
        <v>7.0471475988393877</v>
      </c>
      <c r="E205" s="51">
        <f t="shared" si="235"/>
        <v>5.5209735737903998</v>
      </c>
      <c r="F205" s="51">
        <f t="shared" si="235"/>
        <v>7.4417530349717254</v>
      </c>
      <c r="G205" s="51">
        <f t="shared" si="235"/>
        <v>3.3495759064969377</v>
      </c>
      <c r="H205" s="51">
        <f t="shared" si="235"/>
        <v>5.3333425310116951</v>
      </c>
      <c r="I205" s="51">
        <f t="shared" si="235"/>
        <v>11.373004964653575</v>
      </c>
      <c r="J205" s="51">
        <f t="shared" si="235"/>
        <v>8.8328698472726046</v>
      </c>
      <c r="K205" s="51">
        <f t="shared" si="235"/>
        <v>8.1493745189274023</v>
      </c>
      <c r="L205" s="51">
        <f t="shared" si="235"/>
        <v>4.6973607308016909</v>
      </c>
      <c r="M205" s="51">
        <f t="shared" si="235"/>
        <v>5.2462119922971482</v>
      </c>
    </row>
    <row r="206" spans="1:13" ht="18" customHeight="1" x14ac:dyDescent="0.25">
      <c r="A206" s="50" t="s">
        <v>161</v>
      </c>
      <c r="B206" s="51"/>
      <c r="C206" s="51">
        <f t="shared" ref="C206:M206" si="236">100*C172/B172-100</f>
        <v>5.3313654432784858</v>
      </c>
      <c r="D206" s="51">
        <f t="shared" si="236"/>
        <v>7.4873502141115011</v>
      </c>
      <c r="E206" s="51">
        <f t="shared" si="236"/>
        <v>6.4412306411407343</v>
      </c>
      <c r="F206" s="51">
        <f t="shared" si="236"/>
        <v>3.0368159544626963</v>
      </c>
      <c r="G206" s="51">
        <f t="shared" si="236"/>
        <v>7.2654967812417794</v>
      </c>
      <c r="H206" s="51">
        <f t="shared" si="236"/>
        <v>7.7378336794766653</v>
      </c>
      <c r="I206" s="51">
        <f t="shared" si="236"/>
        <v>10.998616159425353</v>
      </c>
      <c r="J206" s="51">
        <f t="shared" si="236"/>
        <v>5.7448609029436568</v>
      </c>
      <c r="K206" s="51">
        <f t="shared" si="236"/>
        <v>5.7071550940293321</v>
      </c>
      <c r="L206" s="51">
        <f t="shared" si="236"/>
        <v>6.2242451631976081</v>
      </c>
      <c r="M206" s="51">
        <f t="shared" si="236"/>
        <v>8.8455404891570737</v>
      </c>
    </row>
    <row r="207" spans="1:13" ht="18" customHeight="1" x14ac:dyDescent="0.25">
      <c r="A207" s="50" t="s">
        <v>162</v>
      </c>
      <c r="B207" s="51"/>
      <c r="C207" s="51">
        <f t="shared" ref="C207:M207" si="237">100*C173/B173-100</f>
        <v>5.6048354891012337</v>
      </c>
      <c r="D207" s="51">
        <f t="shared" si="237"/>
        <v>5.6790243728161443</v>
      </c>
      <c r="E207" s="51">
        <f t="shared" si="237"/>
        <v>5.75128424263211</v>
      </c>
      <c r="F207" s="51">
        <f t="shared" si="237"/>
        <v>5.8958411494625693</v>
      </c>
      <c r="G207" s="51">
        <f t="shared" si="237"/>
        <v>6.0469192273294112</v>
      </c>
      <c r="H207" s="51">
        <f t="shared" si="237"/>
        <v>6.2044301009612042</v>
      </c>
      <c r="I207" s="51">
        <f t="shared" si="237"/>
        <v>6.3682269380333025</v>
      </c>
      <c r="J207" s="51">
        <f t="shared" si="237"/>
        <v>6.5381012068973092</v>
      </c>
      <c r="K207" s="51">
        <f t="shared" si="237"/>
        <v>6.7137804051163386</v>
      </c>
      <c r="L207" s="51">
        <f t="shared" si="237"/>
        <v>6.8949269406989231</v>
      </c>
      <c r="M207" s="51">
        <f t="shared" si="237"/>
        <v>7.1656344427219096</v>
      </c>
    </row>
    <row r="208" spans="1:13" ht="18" customHeight="1" x14ac:dyDescent="0.25">
      <c r="A208" s="50" t="s">
        <v>163</v>
      </c>
      <c r="B208" s="51"/>
      <c r="C208" s="51">
        <f t="shared" ref="C208:M208" si="238">100*C174/B174-100</f>
        <v>2.7223649845280278</v>
      </c>
      <c r="D208" s="51">
        <f t="shared" si="238"/>
        <v>2.650216420677296</v>
      </c>
      <c r="E208" s="51">
        <f t="shared" si="238"/>
        <v>2.6502164206772818</v>
      </c>
      <c r="F208" s="51">
        <f t="shared" si="238"/>
        <v>2.6502164206772818</v>
      </c>
      <c r="G208" s="51">
        <f t="shared" si="238"/>
        <v>2.650216420677296</v>
      </c>
      <c r="H208" s="51">
        <f t="shared" si="238"/>
        <v>2.6502164206772676</v>
      </c>
      <c r="I208" s="51">
        <f t="shared" si="238"/>
        <v>2.6502164206772818</v>
      </c>
      <c r="J208" s="51">
        <f t="shared" si="238"/>
        <v>2.650216420677296</v>
      </c>
      <c r="K208" s="51">
        <f t="shared" si="238"/>
        <v>2.6502164206772818</v>
      </c>
      <c r="L208" s="51">
        <f t="shared" si="238"/>
        <v>2.6502164206772676</v>
      </c>
      <c r="M208" s="51">
        <f t="shared" si="238"/>
        <v>2.9969095176052747</v>
      </c>
    </row>
    <row r="209" spans="1:90" ht="18" customHeight="1" x14ac:dyDescent="0.25">
      <c r="A209" s="42" t="s">
        <v>144</v>
      </c>
      <c r="B209" s="51"/>
      <c r="C209" s="90">
        <f t="shared" ref="C209:M209" si="239">100*C175/B175-100</f>
        <v>23.403094989751636</v>
      </c>
      <c r="D209" s="90">
        <f t="shared" si="239"/>
        <v>11.662610015996606</v>
      </c>
      <c r="E209" s="90">
        <f t="shared" si="239"/>
        <v>6.8277743963964355</v>
      </c>
      <c r="F209" s="90">
        <f t="shared" si="239"/>
        <v>19.958715504322882</v>
      </c>
      <c r="G209" s="90">
        <f t="shared" si="239"/>
        <v>7.9424351458491174</v>
      </c>
      <c r="H209" s="90">
        <f t="shared" si="239"/>
        <v>22.584921978225552</v>
      </c>
      <c r="I209" s="90">
        <f t="shared" si="239"/>
        <v>1.2306782782577699</v>
      </c>
      <c r="J209" s="90">
        <f t="shared" si="239"/>
        <v>6.9810275892649543E-2</v>
      </c>
      <c r="K209" s="90">
        <f t="shared" si="239"/>
        <v>9.6693769658710238</v>
      </c>
      <c r="L209" s="90">
        <f t="shared" si="239"/>
        <v>11.701075715487349</v>
      </c>
      <c r="M209" s="90">
        <f t="shared" si="239"/>
        <v>16.30130867603944</v>
      </c>
    </row>
    <row r="210" spans="1:90" ht="18" customHeight="1" x14ac:dyDescent="0.25">
      <c r="A210" s="80" t="s">
        <v>164</v>
      </c>
      <c r="B210" s="34"/>
      <c r="C210" s="51">
        <f t="shared" ref="C210:M210" si="240">100*C176/B176-100</f>
        <v>4.7322713121886864</v>
      </c>
      <c r="D210" s="51">
        <f t="shared" si="240"/>
        <v>7.1167632709867519</v>
      </c>
      <c r="E210" s="51">
        <f t="shared" si="240"/>
        <v>5.6191709340971983</v>
      </c>
      <c r="F210" s="51">
        <f t="shared" si="240"/>
        <v>4.8481193432475891</v>
      </c>
      <c r="G210" s="51">
        <f t="shared" si="240"/>
        <v>6.5609390940517329</v>
      </c>
      <c r="H210" s="51">
        <f t="shared" si="240"/>
        <v>7.5834072990941905</v>
      </c>
      <c r="I210" s="51">
        <f t="shared" si="240"/>
        <v>5.5155975359282792</v>
      </c>
      <c r="J210" s="51">
        <f t="shared" si="240"/>
        <v>6.7396078768460796</v>
      </c>
      <c r="K210" s="51">
        <f t="shared" si="240"/>
        <v>6.9082419776203494</v>
      </c>
      <c r="L210" s="51">
        <f t="shared" si="240"/>
        <v>6.7428067109625118</v>
      </c>
      <c r="M210" s="51">
        <f t="shared" si="240"/>
        <v>6.9014991737614366</v>
      </c>
    </row>
    <row r="211" spans="1:90" ht="18" customHeight="1" x14ac:dyDescent="0.25">
      <c r="A211" s="42" t="s">
        <v>40</v>
      </c>
      <c r="B211" s="34"/>
      <c r="C211" s="90">
        <f t="shared" ref="C211:M211" si="241">100*C177/B177-100</f>
        <v>3.4735847060908327</v>
      </c>
      <c r="D211" s="90">
        <f t="shared" si="241"/>
        <v>31.04534375775512</v>
      </c>
      <c r="E211" s="90">
        <f t="shared" si="241"/>
        <v>4.8464950880942439</v>
      </c>
      <c r="F211" s="90">
        <f t="shared" si="241"/>
        <v>12.753339724200515</v>
      </c>
      <c r="G211" s="90">
        <f t="shared" si="241"/>
        <v>3.7665165973066621</v>
      </c>
      <c r="H211" s="90">
        <f t="shared" si="241"/>
        <v>12.135215524450487</v>
      </c>
      <c r="I211" s="90">
        <f t="shared" si="241"/>
        <v>0.40596144342528362</v>
      </c>
      <c r="J211" s="90">
        <f t="shared" si="241"/>
        <v>14.216661538001048</v>
      </c>
      <c r="K211" s="90">
        <f t="shared" si="241"/>
        <v>7.6714288981522145</v>
      </c>
      <c r="L211" s="90">
        <f t="shared" si="241"/>
        <v>9.6288775492758418</v>
      </c>
      <c r="M211" s="90">
        <f t="shared" si="241"/>
        <v>7.7999999999999972</v>
      </c>
    </row>
    <row r="212" spans="1:90" ht="18" customHeight="1" x14ac:dyDescent="0.25">
      <c r="A212" s="80" t="s">
        <v>165</v>
      </c>
      <c r="B212" s="34"/>
      <c r="C212" s="51">
        <f t="shared" ref="C212:M212" si="242">100*C178/B178-100</f>
        <v>4.6605709955305201</v>
      </c>
      <c r="D212" s="51">
        <f t="shared" si="242"/>
        <v>8.4643812417700417</v>
      </c>
      <c r="E212" s="51">
        <f t="shared" si="242"/>
        <v>5.5665956478775058</v>
      </c>
      <c r="F212" s="51">
        <f t="shared" si="242"/>
        <v>5.3823461684580138</v>
      </c>
      <c r="G212" s="51">
        <f t="shared" si="242"/>
        <v>6.3588860814886772</v>
      </c>
      <c r="H212" s="51">
        <f t="shared" si="242"/>
        <v>7.9045075722513758</v>
      </c>
      <c r="I212" s="51">
        <f t="shared" si="242"/>
        <v>5.141013620819578</v>
      </c>
      <c r="J212" s="51">
        <f t="shared" si="242"/>
        <v>7.2630600302156409</v>
      </c>
      <c r="K212" s="51">
        <f t="shared" si="242"/>
        <v>6.9651346968301766</v>
      </c>
      <c r="L212" s="51">
        <f t="shared" si="242"/>
        <v>6.959373069176138</v>
      </c>
      <c r="M212" s="51">
        <f t="shared" si="242"/>
        <v>6.9706040361610491</v>
      </c>
    </row>
    <row r="213" spans="1:90" ht="18" customHeight="1" x14ac:dyDescent="0.25">
      <c r="B213" s="34"/>
      <c r="C213" s="34"/>
      <c r="D213" s="34"/>
      <c r="E213" s="34"/>
      <c r="F213" s="34"/>
      <c r="G213" s="34"/>
      <c r="H213" s="34"/>
      <c r="I213" s="34"/>
    </row>
    <row r="214" spans="1:90" ht="18" customHeight="1" x14ac:dyDescent="0.25">
      <c r="A214" s="145" t="s">
        <v>207</v>
      </c>
      <c r="B214" s="142"/>
      <c r="C214" s="142"/>
      <c r="D214" s="142"/>
      <c r="E214" s="142"/>
      <c r="F214" s="142"/>
      <c r="G214" s="142"/>
      <c r="H214" s="142"/>
      <c r="I214" s="142"/>
      <c r="J214" s="142"/>
      <c r="K214" s="142"/>
      <c r="L214" s="142"/>
    </row>
    <row r="215" spans="1:90" ht="18" customHeight="1" x14ac:dyDescent="0.25">
      <c r="A215" s="46"/>
      <c r="B215" s="52"/>
      <c r="C215" s="52"/>
      <c r="D215" s="52"/>
      <c r="E215" s="52"/>
      <c r="F215" s="52"/>
      <c r="G215" s="52"/>
      <c r="L215" s="53"/>
      <c r="M215" s="5" t="s">
        <v>39</v>
      </c>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row>
    <row r="216" spans="1:90" ht="18" customHeight="1" x14ac:dyDescent="0.25">
      <c r="A216" s="24" t="s">
        <v>32</v>
      </c>
      <c r="B216" s="25">
        <v>2005</v>
      </c>
      <c r="C216" s="25">
        <v>2006</v>
      </c>
      <c r="D216" s="25">
        <v>2007</v>
      </c>
      <c r="E216" s="25">
        <v>2008</v>
      </c>
      <c r="F216" s="25">
        <v>2009</v>
      </c>
      <c r="G216" s="25">
        <v>2010</v>
      </c>
      <c r="H216" s="25">
        <v>2011</v>
      </c>
      <c r="I216" s="25">
        <v>2012</v>
      </c>
      <c r="J216" s="25">
        <v>2013</v>
      </c>
      <c r="K216" s="25">
        <v>2014</v>
      </c>
      <c r="L216" s="25">
        <v>2015</v>
      </c>
      <c r="M216" s="25">
        <v>2016</v>
      </c>
    </row>
    <row r="217" spans="1:90" ht="18" customHeight="1" x14ac:dyDescent="0.25">
      <c r="A217" s="85" t="s">
        <v>145</v>
      </c>
      <c r="B217" s="54">
        <f t="shared" ref="B217:L217" si="243">100*(B149/B$178)</f>
        <v>29.066109281942936</v>
      </c>
      <c r="C217" s="54">
        <f t="shared" si="243"/>
        <v>28.424488627623589</v>
      </c>
      <c r="D217" s="54">
        <f t="shared" si="243"/>
        <v>26.82570344884574</v>
      </c>
      <c r="E217" s="54">
        <f t="shared" si="243"/>
        <v>27.317269175041147</v>
      </c>
      <c r="F217" s="54">
        <f t="shared" si="243"/>
        <v>27.244063541949977</v>
      </c>
      <c r="G217" s="54">
        <f t="shared" si="243"/>
        <v>26.305614459258376</v>
      </c>
      <c r="H217" s="54">
        <f t="shared" si="243"/>
        <v>25.225297706697923</v>
      </c>
      <c r="I217" s="54">
        <f t="shared" si="243"/>
        <v>24.771269692550817</v>
      </c>
      <c r="J217" s="54">
        <f t="shared" si="243"/>
        <v>23.832824420814656</v>
      </c>
      <c r="K217" s="54">
        <f t="shared" si="243"/>
        <v>23.034571697486619</v>
      </c>
      <c r="L217" s="54">
        <f t="shared" si="243"/>
        <v>22.040333644378819</v>
      </c>
      <c r="M217" s="54">
        <f t="shared" ref="M217" si="244">100*(M149/M$178)</f>
        <v>21.036994727687812</v>
      </c>
    </row>
    <row r="218" spans="1:90" ht="18" customHeight="1" x14ac:dyDescent="0.25">
      <c r="A218" s="84" t="s">
        <v>33</v>
      </c>
      <c r="B218" s="55">
        <f t="shared" ref="B218:L218" si="245">100*(B150/B$178)</f>
        <v>15.73773362671607</v>
      </c>
      <c r="C218" s="55">
        <f t="shared" si="245"/>
        <v>14.825054998059048</v>
      </c>
      <c r="D218" s="55">
        <f t="shared" si="245"/>
        <v>13.460894013345499</v>
      </c>
      <c r="E218" s="55">
        <f t="shared" si="245"/>
        <v>13.746271931513229</v>
      </c>
      <c r="F218" s="55">
        <f t="shared" si="245"/>
        <v>13.762639033457519</v>
      </c>
      <c r="G218" s="55">
        <f t="shared" si="245"/>
        <v>13.412392333833573</v>
      </c>
      <c r="H218" s="55">
        <f t="shared" si="245"/>
        <v>13.031920659495691</v>
      </c>
      <c r="I218" s="55">
        <f t="shared" si="245"/>
        <v>12.913867389112166</v>
      </c>
      <c r="J218" s="55">
        <f t="shared" si="245"/>
        <v>12.457103795965436</v>
      </c>
      <c r="K218" s="55">
        <f t="shared" si="245"/>
        <v>12.111785755726231</v>
      </c>
      <c r="L218" s="55">
        <f t="shared" si="245"/>
        <v>11.578080117982156</v>
      </c>
      <c r="M218" s="55">
        <f t="shared" ref="M218" si="246">100*(M150/M$178)</f>
        <v>10.97085179250076</v>
      </c>
    </row>
    <row r="219" spans="1:90" ht="18" customHeight="1" x14ac:dyDescent="0.25">
      <c r="A219" s="84" t="s">
        <v>34</v>
      </c>
      <c r="B219" s="55">
        <f t="shared" ref="B219:L219" si="247">100*(B151/B$178)</f>
        <v>9.2073239722289202</v>
      </c>
      <c r="C219" s="55">
        <f t="shared" si="247"/>
        <v>9.4468979839888139</v>
      </c>
      <c r="D219" s="55">
        <f t="shared" si="247"/>
        <v>9.3882831317534432</v>
      </c>
      <c r="E219" s="55">
        <f t="shared" si="247"/>
        <v>9.6099267962145962</v>
      </c>
      <c r="F219" s="55">
        <f t="shared" si="247"/>
        <v>9.6020825154508831</v>
      </c>
      <c r="G219" s="55">
        <f t="shared" si="247"/>
        <v>9.157366064145144</v>
      </c>
      <c r="H219" s="55">
        <f t="shared" si="247"/>
        <v>8.6251545440442676</v>
      </c>
      <c r="I219" s="55">
        <f t="shared" si="247"/>
        <v>8.3534773050250397</v>
      </c>
      <c r="J219" s="55">
        <f t="shared" si="247"/>
        <v>7.9448912598665098</v>
      </c>
      <c r="K219" s="55">
        <f t="shared" si="247"/>
        <v>7.5904527240011914</v>
      </c>
      <c r="L219" s="55">
        <f t="shared" si="247"/>
        <v>7.2672781769284853</v>
      </c>
      <c r="M219" s="55">
        <f t="shared" ref="M219" si="248">100*(M151/M$178)</f>
        <v>6.9687455852528322</v>
      </c>
      <c r="N219" s="4"/>
      <c r="O219" s="4"/>
      <c r="P219" s="4"/>
      <c r="Q219" s="4"/>
      <c r="R219" s="4"/>
      <c r="S219" s="4"/>
      <c r="T219" s="4"/>
      <c r="U219" s="4"/>
      <c r="V219" s="4"/>
      <c r="W219" s="4"/>
      <c r="X219" s="4"/>
      <c r="Y219" s="4"/>
      <c r="Z219" s="4"/>
      <c r="AA219" s="4"/>
      <c r="AB219" s="4"/>
      <c r="AC219" s="4"/>
      <c r="AD219" s="4"/>
      <c r="AE219" s="4"/>
      <c r="AF219" s="4"/>
      <c r="AG219" s="4"/>
      <c r="AH219" s="4"/>
      <c r="AI219" s="4"/>
      <c r="AJ219" s="4"/>
    </row>
    <row r="220" spans="1:90" ht="18" customHeight="1" x14ac:dyDescent="0.25">
      <c r="A220" s="84" t="s">
        <v>142</v>
      </c>
      <c r="B220" s="55">
        <f t="shared" ref="B220:L220" si="249">100*(B152/B$178)</f>
        <v>2.3847583156569585</v>
      </c>
      <c r="C220" s="55">
        <f t="shared" si="249"/>
        <v>2.4464013372946241</v>
      </c>
      <c r="D220" s="55">
        <f t="shared" si="249"/>
        <v>2.3898070875788244</v>
      </c>
      <c r="E220" s="55">
        <f t="shared" si="249"/>
        <v>2.349093002866844</v>
      </c>
      <c r="F220" s="55">
        <f t="shared" si="249"/>
        <v>2.342684216275329</v>
      </c>
      <c r="G220" s="55">
        <f t="shared" si="249"/>
        <v>2.2779592089514709</v>
      </c>
      <c r="H220" s="55">
        <f t="shared" si="249"/>
        <v>2.1816823179744174</v>
      </c>
      <c r="I220" s="55">
        <f t="shared" si="249"/>
        <v>2.1470940930539686</v>
      </c>
      <c r="J220" s="55">
        <f t="shared" si="249"/>
        <v>2.0967672094063055</v>
      </c>
      <c r="K220" s="55">
        <f t="shared" si="249"/>
        <v>2.0601922882685213</v>
      </c>
      <c r="L220" s="55">
        <f t="shared" si="249"/>
        <v>1.976036004116466</v>
      </c>
      <c r="M220" s="55">
        <f t="shared" ref="M220" si="250">100*(M152/M$178)</f>
        <v>1.9102559089522879</v>
      </c>
    </row>
    <row r="221" spans="1:90" ht="18" customHeight="1" x14ac:dyDescent="0.25">
      <c r="A221" s="84" t="s">
        <v>35</v>
      </c>
      <c r="B221" s="55">
        <f t="shared" ref="B221:L221" si="251">100*(B153/B$178)</f>
        <v>1.7362933673409922</v>
      </c>
      <c r="C221" s="55">
        <f t="shared" si="251"/>
        <v>1.7061343082811038</v>
      </c>
      <c r="D221" s="55">
        <f t="shared" si="251"/>
        <v>1.5867192161679717</v>
      </c>
      <c r="E221" s="55">
        <f t="shared" si="251"/>
        <v>1.6119774444464769</v>
      </c>
      <c r="F221" s="55">
        <f t="shared" si="251"/>
        <v>1.5366577767662462</v>
      </c>
      <c r="G221" s="55">
        <f t="shared" si="251"/>
        <v>1.4578968523281868</v>
      </c>
      <c r="H221" s="55">
        <f t="shared" si="251"/>
        <v>1.3865401851835502</v>
      </c>
      <c r="I221" s="55">
        <f t="shared" si="251"/>
        <v>1.3568309053596395</v>
      </c>
      <c r="J221" s="55">
        <f t="shared" si="251"/>
        <v>1.3340621555764052</v>
      </c>
      <c r="K221" s="55">
        <f t="shared" si="251"/>
        <v>1.2721409294906754</v>
      </c>
      <c r="L221" s="55">
        <f t="shared" si="251"/>
        <v>1.2189393453517146</v>
      </c>
      <c r="M221" s="55">
        <f t="shared" ref="M221" si="252">100*(M153/M$178)</f>
        <v>1.1871414409819347</v>
      </c>
      <c r="N221" s="4"/>
      <c r="O221" s="4"/>
      <c r="P221" s="4"/>
      <c r="Q221" s="4"/>
      <c r="R221" s="4"/>
      <c r="S221" s="4"/>
      <c r="T221" s="4"/>
      <c r="U221" s="4"/>
      <c r="V221" s="4"/>
      <c r="W221" s="4"/>
      <c r="X221" s="4"/>
      <c r="Y221" s="4"/>
      <c r="Z221" s="4"/>
      <c r="AA221" s="4"/>
      <c r="AB221" s="4"/>
      <c r="AC221" s="4"/>
      <c r="AD221" s="4"/>
      <c r="AE221" s="4"/>
      <c r="AF221" s="4"/>
      <c r="AG221" s="4"/>
      <c r="AH221" s="4"/>
      <c r="AI221" s="4"/>
      <c r="AJ221" s="4"/>
    </row>
    <row r="222" spans="1:90" ht="18" customHeight="1" x14ac:dyDescent="0.25">
      <c r="A222" s="92" t="s">
        <v>143</v>
      </c>
      <c r="B222" s="54">
        <f t="shared" ref="B222:L222" si="253">100*(B154/B$178)</f>
        <v>19.444909537199305</v>
      </c>
      <c r="C222" s="54">
        <f t="shared" si="253"/>
        <v>19.728339533557222</v>
      </c>
      <c r="D222" s="54">
        <f t="shared" si="253"/>
        <v>20.194062069131423</v>
      </c>
      <c r="E222" s="54">
        <f t="shared" si="253"/>
        <v>20.378774911605735</v>
      </c>
      <c r="F222" s="54">
        <f t="shared" si="253"/>
        <v>19.976559093394648</v>
      </c>
      <c r="G222" s="54">
        <f t="shared" si="253"/>
        <v>20.48873590314836</v>
      </c>
      <c r="H222" s="54">
        <f t="shared" si="253"/>
        <v>21.275465050719887</v>
      </c>
      <c r="I222" s="54">
        <f t="shared" si="253"/>
        <v>21.053985505041457</v>
      </c>
      <c r="J222" s="54">
        <f t="shared" si="253"/>
        <v>21.499485631839558</v>
      </c>
      <c r="K222" s="54">
        <f t="shared" si="253"/>
        <v>22.178416787201623</v>
      </c>
      <c r="L222" s="54">
        <f t="shared" si="253"/>
        <v>23.070225226151212</v>
      </c>
      <c r="M222" s="54">
        <f t="shared" ref="M222" si="254">100*(M154/M$178)</f>
        <v>23.881072506015695</v>
      </c>
    </row>
    <row r="223" spans="1:90" ht="18" customHeight="1" x14ac:dyDescent="0.25">
      <c r="A223" s="50" t="s">
        <v>146</v>
      </c>
      <c r="B223" s="55">
        <f t="shared" ref="B223:L223" si="255">100*(B155/B$178)</f>
        <v>4.2060929963776692</v>
      </c>
      <c r="C223" s="55">
        <f t="shared" si="255"/>
        <v>3.4694554962630262</v>
      </c>
      <c r="D223" s="55">
        <f t="shared" si="255"/>
        <v>3.4941979797637872</v>
      </c>
      <c r="E223" s="55">
        <f t="shared" si="255"/>
        <v>2.9863049061427729</v>
      </c>
      <c r="F223" s="55">
        <f t="shared" si="255"/>
        <v>3.3633136292148134</v>
      </c>
      <c r="G223" s="55">
        <f t="shared" si="255"/>
        <v>3.3915328154122237</v>
      </c>
      <c r="H223" s="55">
        <f t="shared" si="255"/>
        <v>3.3406135790041334</v>
      </c>
      <c r="I223" s="55">
        <f t="shared" si="255"/>
        <v>3.3888229122627798</v>
      </c>
      <c r="J223" s="55">
        <f t="shared" si="255"/>
        <v>3.2813441775927945</v>
      </c>
      <c r="K223" s="55">
        <f t="shared" si="255"/>
        <v>3.3550894510084981</v>
      </c>
      <c r="L223" s="55">
        <f t="shared" si="255"/>
        <v>3.4215320336038144</v>
      </c>
      <c r="M223" s="55">
        <f t="shared" ref="M223" si="256">100*(M155/M$178)</f>
        <v>3.5669801924986313</v>
      </c>
    </row>
    <row r="224" spans="1:90" ht="18" customHeight="1" x14ac:dyDescent="0.25">
      <c r="A224" s="50" t="s">
        <v>147</v>
      </c>
      <c r="B224" s="55">
        <f t="shared" ref="B224:L224" si="257">100*(B156/B$178)</f>
        <v>6.5934109564273369</v>
      </c>
      <c r="C224" s="55">
        <f t="shared" si="257"/>
        <v>6.8311898283165267</v>
      </c>
      <c r="D224" s="55">
        <f t="shared" si="257"/>
        <v>7.0227926663794307</v>
      </c>
      <c r="E224" s="55">
        <f t="shared" si="257"/>
        <v>7.4097256113122167</v>
      </c>
      <c r="F224" s="55">
        <f t="shared" si="257"/>
        <v>7.3609157507371776</v>
      </c>
      <c r="G224" s="55">
        <f t="shared" si="257"/>
        <v>7.5401831543613644</v>
      </c>
      <c r="H224" s="55">
        <f t="shared" si="257"/>
        <v>7.4727088275919922</v>
      </c>
      <c r="I224" s="55">
        <f t="shared" si="257"/>
        <v>7.3997260365563502</v>
      </c>
      <c r="J224" s="55">
        <f t="shared" si="257"/>
        <v>7.3454049125926959</v>
      </c>
      <c r="K224" s="55">
        <f t="shared" si="257"/>
        <v>7.335005012186377</v>
      </c>
      <c r="L224" s="55">
        <f t="shared" si="257"/>
        <v>7.306162360056689</v>
      </c>
      <c r="M224" s="55">
        <f t="shared" ref="M224" si="258">100*(M156/M$178)</f>
        <v>7.361218282813117</v>
      </c>
    </row>
    <row r="225" spans="1:90" ht="18" customHeight="1" x14ac:dyDescent="0.25">
      <c r="A225" s="50" t="s">
        <v>148</v>
      </c>
      <c r="B225" s="55">
        <f t="shared" ref="B225:L225" si="259">100*(B157/B$178)</f>
        <v>0.91022447666187067</v>
      </c>
      <c r="C225" s="55">
        <f t="shared" si="259"/>
        <v>0.79388635198711088</v>
      </c>
      <c r="D225" s="55">
        <f t="shared" si="259"/>
        <v>0.86895220574285015</v>
      </c>
      <c r="E225" s="55">
        <f t="shared" si="259"/>
        <v>0.88943745699658006</v>
      </c>
      <c r="F225" s="55">
        <f t="shared" si="259"/>
        <v>0.8800685762224475</v>
      </c>
      <c r="G225" s="55">
        <f t="shared" si="259"/>
        <v>0.93838364590331791</v>
      </c>
      <c r="H225" s="55">
        <f t="shared" si="259"/>
        <v>0.83206397737826276</v>
      </c>
      <c r="I225" s="55">
        <f t="shared" si="259"/>
        <v>0.8175640477033036</v>
      </c>
      <c r="J225" s="55">
        <f t="shared" si="259"/>
        <v>0.8615040530296193</v>
      </c>
      <c r="K225" s="55">
        <f t="shared" si="259"/>
        <v>0.8806633593724984</v>
      </c>
      <c r="L225" s="55">
        <f t="shared" si="259"/>
        <v>0.87134775451632662</v>
      </c>
      <c r="M225" s="55">
        <f t="shared" ref="M225" si="260">100*(M157/M$178)</f>
        <v>0.88374174942054373</v>
      </c>
    </row>
    <row r="226" spans="1:90" ht="18" customHeight="1" x14ac:dyDescent="0.25">
      <c r="A226" s="50" t="s">
        <v>149</v>
      </c>
      <c r="B226" s="55">
        <f t="shared" ref="B226:L226" si="261">100*(B158/B$178)</f>
        <v>1.0781501818396928</v>
      </c>
      <c r="C226" s="55">
        <f t="shared" si="261"/>
        <v>1.0524640962401703</v>
      </c>
      <c r="D226" s="55">
        <f t="shared" si="261"/>
        <v>0.89986539444428337</v>
      </c>
      <c r="E226" s="55">
        <f t="shared" si="261"/>
        <v>0.87226135319306408</v>
      </c>
      <c r="F226" s="55">
        <f t="shared" si="261"/>
        <v>0.86548057116889265</v>
      </c>
      <c r="G226" s="55">
        <f t="shared" si="261"/>
        <v>0.83135674245467706</v>
      </c>
      <c r="H226" s="55">
        <f t="shared" si="261"/>
        <v>0.7608400230519341</v>
      </c>
      <c r="I226" s="55">
        <f t="shared" si="261"/>
        <v>0.74411127941767741</v>
      </c>
      <c r="J226" s="55">
        <f t="shared" si="261"/>
        <v>0.71214372955837357</v>
      </c>
      <c r="K226" s="55">
        <f t="shared" si="261"/>
        <v>0.69062738823819181</v>
      </c>
      <c r="L226" s="55">
        <f t="shared" si="261"/>
        <v>0.64625345065062678</v>
      </c>
      <c r="M226" s="55">
        <f t="shared" ref="M226" si="262">100*(M158/M$178)</f>
        <v>0.62989216037807982</v>
      </c>
    </row>
    <row r="227" spans="1:90" ht="18" customHeight="1" x14ac:dyDescent="0.25">
      <c r="A227" s="50" t="s">
        <v>150</v>
      </c>
      <c r="B227" s="55">
        <f t="shared" ref="B227:L227" si="263">100*(B159/B$178)</f>
        <v>6.657030925892732</v>
      </c>
      <c r="C227" s="55">
        <f t="shared" si="263"/>
        <v>7.5813437607503875</v>
      </c>
      <c r="D227" s="55">
        <f t="shared" si="263"/>
        <v>7.9082538228010728</v>
      </c>
      <c r="E227" s="55">
        <f t="shared" si="263"/>
        <v>8.2210455839611019</v>
      </c>
      <c r="F227" s="55">
        <f t="shared" si="263"/>
        <v>7.5067805660513161</v>
      </c>
      <c r="G227" s="55">
        <f t="shared" si="263"/>
        <v>7.78727954501678</v>
      </c>
      <c r="H227" s="55">
        <f t="shared" si="263"/>
        <v>8.8692386436935653</v>
      </c>
      <c r="I227" s="55">
        <f t="shared" si="263"/>
        <v>8.703761229101346</v>
      </c>
      <c r="J227" s="55">
        <f t="shared" si="263"/>
        <v>9.2990887590660734</v>
      </c>
      <c r="K227" s="55">
        <f t="shared" si="263"/>
        <v>9.9170315763960559</v>
      </c>
      <c r="L227" s="55">
        <f t="shared" si="263"/>
        <v>10.824929627323753</v>
      </c>
      <c r="M227" s="55">
        <f t="shared" ref="M227" si="264">100*(M159/M$178)</f>
        <v>11.439240120905323</v>
      </c>
    </row>
    <row r="228" spans="1:90" s="6" customFormat="1" ht="18" customHeight="1" x14ac:dyDescent="0.25">
      <c r="A228" s="92" t="s">
        <v>36</v>
      </c>
      <c r="B228" s="54">
        <f t="shared" ref="B228:L228" si="265">100*(B160/B$178)</f>
        <v>46.811161122852909</v>
      </c>
      <c r="C228" s="54">
        <f t="shared" si="265"/>
        <v>47.416370192616604</v>
      </c>
      <c r="D228" s="54">
        <f t="shared" si="265"/>
        <v>47.412367764486568</v>
      </c>
      <c r="E228" s="54">
        <f t="shared" si="265"/>
        <v>46.797274935034025</v>
      </c>
      <c r="F228" s="54">
        <f t="shared" si="265"/>
        <v>46.973080619059409</v>
      </c>
      <c r="G228" s="54">
        <f t="shared" si="265"/>
        <v>47.596795408183382</v>
      </c>
      <c r="H228" s="54">
        <f t="shared" si="265"/>
        <v>47.810456175993096</v>
      </c>
      <c r="I228" s="54">
        <f t="shared" si="265"/>
        <v>48.755040314033884</v>
      </c>
      <c r="J228" s="54">
        <f t="shared" si="265"/>
        <v>48.688112192489804</v>
      </c>
      <c r="K228" s="54">
        <f t="shared" si="265"/>
        <v>48.795502075513745</v>
      </c>
      <c r="L228" s="54">
        <f t="shared" si="265"/>
        <v>48.777694477189044</v>
      </c>
      <c r="M228" s="54">
        <f t="shared" ref="M228" si="266">100*(M160/M$178)</f>
        <v>49.04831751707863</v>
      </c>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row>
    <row r="229" spans="1:90" s="6" customFormat="1" ht="18" customHeight="1" x14ac:dyDescent="0.25">
      <c r="A229" s="50" t="s">
        <v>151</v>
      </c>
      <c r="B229" s="55">
        <f t="shared" ref="B229:L229" si="267">100*(B161/B$178)</f>
        <v>9.0781725590166555</v>
      </c>
      <c r="C229" s="55">
        <f t="shared" si="267"/>
        <v>9.4932652214728375</v>
      </c>
      <c r="D229" s="55">
        <f t="shared" si="267"/>
        <v>9.8815989838828902</v>
      </c>
      <c r="E229" s="55">
        <f t="shared" si="267"/>
        <v>9.9684444280967508</v>
      </c>
      <c r="F229" s="55">
        <f t="shared" si="267"/>
        <v>9.7155036509061077</v>
      </c>
      <c r="G229" s="55">
        <f t="shared" si="267"/>
        <v>10.044931829479868</v>
      </c>
      <c r="H229" s="55">
        <f t="shared" si="267"/>
        <v>10.360847724705334</v>
      </c>
      <c r="I229" s="55">
        <f t="shared" si="267"/>
        <v>10.226931537046056</v>
      </c>
      <c r="J229" s="55">
        <f t="shared" si="267"/>
        <v>9.9615969514123606</v>
      </c>
      <c r="K229" s="55">
        <f t="shared" si="267"/>
        <v>10.244232083296129</v>
      </c>
      <c r="L229" s="55">
        <f t="shared" si="267"/>
        <v>10.322763010627355</v>
      </c>
      <c r="M229" s="55">
        <f t="shared" ref="M229" si="268">100*(M161/M$178)</f>
        <v>10.29257592145963</v>
      </c>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row>
    <row r="230" spans="1:90" s="6" customFormat="1" ht="18" customHeight="1" x14ac:dyDescent="0.25">
      <c r="A230" s="50" t="s">
        <v>152</v>
      </c>
      <c r="B230" s="55">
        <f t="shared" ref="B230:L230" si="269">100*(B162/B$178)</f>
        <v>5.9914270393709286</v>
      </c>
      <c r="C230" s="55">
        <f t="shared" si="269"/>
        <v>6.2458235867292853</v>
      </c>
      <c r="D230" s="55">
        <f t="shared" si="269"/>
        <v>5.875339015897568</v>
      </c>
      <c r="E230" s="55">
        <f t="shared" si="269"/>
        <v>5.6659796200382733</v>
      </c>
      <c r="F230" s="55">
        <f t="shared" si="269"/>
        <v>5.7500888412016167</v>
      </c>
      <c r="G230" s="55">
        <f t="shared" si="269"/>
        <v>5.9860528192768703</v>
      </c>
      <c r="H230" s="55">
        <f t="shared" si="269"/>
        <v>5.7934985670084833</v>
      </c>
      <c r="I230" s="55">
        <f t="shared" si="269"/>
        <v>5.7393474967714226</v>
      </c>
      <c r="J230" s="55">
        <f t="shared" si="269"/>
        <v>6.0037063935806341</v>
      </c>
      <c r="K230" s="55">
        <f t="shared" si="269"/>
        <v>6.3143661730668761</v>
      </c>
      <c r="L230" s="55">
        <f t="shared" si="269"/>
        <v>6.3726223237390744</v>
      </c>
      <c r="M230" s="55">
        <f t="shared" ref="M230" si="270">100*(M162/M$178)</f>
        <v>6.6576672864246662</v>
      </c>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row>
    <row r="231" spans="1:90" s="6" customFormat="1" ht="18" customHeight="1" x14ac:dyDescent="0.25">
      <c r="A231" s="50" t="s">
        <v>153</v>
      </c>
      <c r="B231" s="55">
        <f t="shared" ref="B231:L231" si="271">100*(B163/B$178)</f>
        <v>1.8904933282420988</v>
      </c>
      <c r="C231" s="55">
        <f t="shared" si="271"/>
        <v>1.8686167826466014</v>
      </c>
      <c r="D231" s="55">
        <f t="shared" si="271"/>
        <v>1.800483828357162</v>
      </c>
      <c r="E231" s="55">
        <f t="shared" si="271"/>
        <v>1.7618049559237612</v>
      </c>
      <c r="F231" s="55">
        <f t="shared" si="271"/>
        <v>1.6889293594110018</v>
      </c>
      <c r="G231" s="55">
        <f t="shared" si="271"/>
        <v>1.6465088249468578</v>
      </c>
      <c r="H231" s="55">
        <f t="shared" si="271"/>
        <v>1.5891865754076318</v>
      </c>
      <c r="I231" s="55">
        <f t="shared" si="271"/>
        <v>1.6128408181636564</v>
      </c>
      <c r="J231" s="55">
        <f t="shared" si="271"/>
        <v>1.5454675251718053</v>
      </c>
      <c r="K231" s="55">
        <f t="shared" si="271"/>
        <v>1.4773002228684515</v>
      </c>
      <c r="L231" s="55">
        <f t="shared" si="271"/>
        <v>1.4125964443722347</v>
      </c>
      <c r="M231" s="55">
        <f t="shared" ref="M231" si="272">100*(M163/M$178)</f>
        <v>1.3697892107754299</v>
      </c>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row>
    <row r="232" spans="1:90" s="6" customFormat="1" ht="18" customHeight="1" x14ac:dyDescent="0.25">
      <c r="A232" s="50" t="s">
        <v>154</v>
      </c>
      <c r="B232" s="55">
        <f t="shared" ref="B232:L232" si="273">100*(B164/B$178)</f>
        <v>2.1199129816386013</v>
      </c>
      <c r="C232" s="55">
        <f t="shared" si="273"/>
        <v>2.1172895213496048</v>
      </c>
      <c r="D232" s="55">
        <f t="shared" si="273"/>
        <v>2.2975566982518094</v>
      </c>
      <c r="E232" s="55">
        <f t="shared" si="273"/>
        <v>2.4348574437251016</v>
      </c>
      <c r="F232" s="55">
        <f t="shared" si="273"/>
        <v>2.9259939106799293</v>
      </c>
      <c r="G232" s="55">
        <f t="shared" si="273"/>
        <v>3.4235394332185538</v>
      </c>
      <c r="H232" s="55">
        <f t="shared" si="273"/>
        <v>3.4449568735821217</v>
      </c>
      <c r="I232" s="55">
        <f t="shared" si="273"/>
        <v>4.0051963264577033</v>
      </c>
      <c r="J232" s="55">
        <f t="shared" si="273"/>
        <v>4.231929256158951</v>
      </c>
      <c r="K232" s="55">
        <f t="shared" si="273"/>
        <v>4.273726565853055</v>
      </c>
      <c r="L232" s="55">
        <f t="shared" si="273"/>
        <v>4.4779656555613752</v>
      </c>
      <c r="M232" s="55">
        <f t="shared" ref="M232" si="274">100*(M164/M$178)</f>
        <v>4.7294452306064318</v>
      </c>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row>
    <row r="233" spans="1:90" s="6" customFormat="1" ht="18" customHeight="1" x14ac:dyDescent="0.25">
      <c r="A233" s="50" t="s">
        <v>155</v>
      </c>
      <c r="B233" s="55">
        <f t="shared" ref="B233:L233" si="275">100*(B165/B$178)</f>
        <v>2.2110821740272741</v>
      </c>
      <c r="C233" s="55">
        <f t="shared" si="275"/>
        <v>2.5163603926390312</v>
      </c>
      <c r="D233" s="55">
        <f t="shared" si="275"/>
        <v>2.8242906597472248</v>
      </c>
      <c r="E233" s="55">
        <f t="shared" si="275"/>
        <v>3.1775902873452355</v>
      </c>
      <c r="F233" s="55">
        <f t="shared" si="275"/>
        <v>3.569039591225017</v>
      </c>
      <c r="G233" s="55">
        <f t="shared" si="275"/>
        <v>3.7794643615391257</v>
      </c>
      <c r="H233" s="55">
        <f t="shared" si="275"/>
        <v>4.0215470490067977</v>
      </c>
      <c r="I233" s="55">
        <f t="shared" si="275"/>
        <v>4.0213745837294557</v>
      </c>
      <c r="J233" s="55">
        <f t="shared" si="275"/>
        <v>3.9802048511385557</v>
      </c>
      <c r="K233" s="55">
        <f t="shared" si="275"/>
        <v>4.1223471136875416</v>
      </c>
      <c r="L233" s="55">
        <f t="shared" si="275"/>
        <v>4.3089837302360783</v>
      </c>
      <c r="M233" s="55">
        <f t="shared" ref="M233" si="276">100*(M165/M$178)</f>
        <v>4.4599789798227603</v>
      </c>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row>
    <row r="234" spans="1:90" s="6" customFormat="1" ht="18" customHeight="1" x14ac:dyDescent="0.25">
      <c r="A234" s="50" t="s">
        <v>156</v>
      </c>
      <c r="B234" s="55">
        <f t="shared" ref="B234:L234" si="277">100*(B166/B$178)</f>
        <v>6.5821470552303696</v>
      </c>
      <c r="C234" s="55">
        <f t="shared" si="277"/>
        <v>6.3849226781337087</v>
      </c>
      <c r="D234" s="55">
        <f t="shared" si="277"/>
        <v>5.981473347005867</v>
      </c>
      <c r="E234" s="55">
        <f t="shared" si="277"/>
        <v>5.7610782624967971</v>
      </c>
      <c r="F234" s="55">
        <f t="shared" si="277"/>
        <v>5.5629757298777731</v>
      </c>
      <c r="G234" s="55">
        <f t="shared" si="277"/>
        <v>5.3267151295212285</v>
      </c>
      <c r="H234" s="55">
        <f t="shared" si="277"/>
        <v>5.0314260977005336</v>
      </c>
      <c r="I234" s="55">
        <f t="shared" si="277"/>
        <v>4.8811864173632253</v>
      </c>
      <c r="J234" s="55">
        <f t="shared" si="277"/>
        <v>4.6452264574678361</v>
      </c>
      <c r="K234" s="55">
        <f t="shared" si="277"/>
        <v>4.4362033493723558</v>
      </c>
      <c r="L234" s="55">
        <f t="shared" si="277"/>
        <v>4.2397901247424459</v>
      </c>
      <c r="M234" s="55">
        <f t="shared" ref="M234" si="278">100*(M166/M$178)</f>
        <v>4.0576174258600783</v>
      </c>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row>
    <row r="235" spans="1:90" s="6" customFormat="1" ht="18" customHeight="1" x14ac:dyDescent="0.25">
      <c r="A235" s="50" t="s">
        <v>157</v>
      </c>
      <c r="B235" s="55">
        <f t="shared" ref="B235:L235" si="279">100*(B167/B$178)</f>
        <v>1.0821994804107016</v>
      </c>
      <c r="C235" s="55">
        <f t="shared" si="279"/>
        <v>1.1513202490313825</v>
      </c>
      <c r="D235" s="55">
        <f t="shared" si="279"/>
        <v>1.1904050574231173</v>
      </c>
      <c r="E235" s="55">
        <f t="shared" si="279"/>
        <v>1.4723346930467169</v>
      </c>
      <c r="F235" s="55">
        <f t="shared" si="279"/>
        <v>1.6175582235758195</v>
      </c>
      <c r="G235" s="55">
        <f t="shared" si="279"/>
        <v>1.9756893687667236</v>
      </c>
      <c r="H235" s="55">
        <f t="shared" si="279"/>
        <v>1.9191350670564673</v>
      </c>
      <c r="I235" s="55">
        <f t="shared" si="279"/>
        <v>1.7192942514078626</v>
      </c>
      <c r="J235" s="55">
        <f t="shared" si="279"/>
        <v>1.6897971065884883</v>
      </c>
      <c r="K235" s="55">
        <f t="shared" si="279"/>
        <v>1.5884264883189791</v>
      </c>
      <c r="L235" s="55">
        <f t="shared" si="279"/>
        <v>1.5862647268064103</v>
      </c>
      <c r="M235" s="55">
        <f t="shared" ref="M235" si="280">100*(M167/M$178)</f>
        <v>1.5766790303014404</v>
      </c>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row>
    <row r="236" spans="1:90" s="6" customFormat="1" ht="18" customHeight="1" x14ac:dyDescent="0.25">
      <c r="A236" s="50" t="s">
        <v>158</v>
      </c>
      <c r="B236" s="55">
        <f t="shared" ref="B236:L236" si="281">100*(B168/B$178)</f>
        <v>3.1298336310022457</v>
      </c>
      <c r="C236" s="55">
        <f t="shared" si="281"/>
        <v>3.1484157487541351</v>
      </c>
      <c r="D236" s="55">
        <f t="shared" si="281"/>
        <v>2.9626333987430953</v>
      </c>
      <c r="E236" s="55">
        <f t="shared" si="281"/>
        <v>2.7550210398421058</v>
      </c>
      <c r="F236" s="55">
        <f t="shared" si="281"/>
        <v>2.6243598921234197</v>
      </c>
      <c r="G236" s="55">
        <f t="shared" si="281"/>
        <v>2.6808352095366841</v>
      </c>
      <c r="H236" s="55">
        <f t="shared" si="281"/>
        <v>2.6109289705979357</v>
      </c>
      <c r="I236" s="55">
        <f t="shared" si="281"/>
        <v>3.0731232653638356</v>
      </c>
      <c r="J236" s="55">
        <f t="shared" si="281"/>
        <v>3.2155797658677638</v>
      </c>
      <c r="K236" s="55">
        <f t="shared" si="281"/>
        <v>3.1859676125296144</v>
      </c>
      <c r="L236" s="55">
        <f t="shared" si="281"/>
        <v>3.1191298657169133</v>
      </c>
      <c r="M236" s="55">
        <f t="shared" ref="M236" si="282">100*(M168/M$178)</f>
        <v>2.9782049123527736</v>
      </c>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row>
    <row r="237" spans="1:90" s="6" customFormat="1" ht="18" customHeight="1" x14ac:dyDescent="0.25">
      <c r="A237" s="50" t="s">
        <v>159</v>
      </c>
      <c r="B237" s="55">
        <f t="shared" ref="B237:L237" si="283">100*(B169/B$178)</f>
        <v>8.5013065298478629</v>
      </c>
      <c r="C237" s="55">
        <f t="shared" si="283"/>
        <v>8.0964477183229224</v>
      </c>
      <c r="D237" s="55">
        <f t="shared" si="283"/>
        <v>8.1401898875623235</v>
      </c>
      <c r="E237" s="55">
        <f t="shared" si="283"/>
        <v>7.2278755944252397</v>
      </c>
      <c r="F237" s="55">
        <f t="shared" si="283"/>
        <v>6.8079739874146119</v>
      </c>
      <c r="G237" s="55">
        <f t="shared" si="283"/>
        <v>6.08106705719098</v>
      </c>
      <c r="H237" s="55">
        <f t="shared" si="283"/>
        <v>6.5289947003607294</v>
      </c>
      <c r="I237" s="55">
        <f t="shared" si="283"/>
        <v>6.7771269949707929</v>
      </c>
      <c r="J237" s="55">
        <f t="shared" si="283"/>
        <v>6.8106763606014447</v>
      </c>
      <c r="K237" s="55">
        <f t="shared" si="283"/>
        <v>6.6167651170153636</v>
      </c>
      <c r="L237" s="55">
        <f t="shared" si="283"/>
        <v>6.4718360976182305</v>
      </c>
      <c r="M237" s="55">
        <f t="shared" ref="M237" si="284">100*(M169/M$178)</f>
        <v>6.4564158725622445</v>
      </c>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row>
    <row r="238" spans="1:90" s="6" customFormat="1" ht="18" customHeight="1" x14ac:dyDescent="0.25">
      <c r="A238" s="50" t="s">
        <v>160</v>
      </c>
      <c r="B238" s="55">
        <f t="shared" ref="B238:L238" si="285">100*(B170/B$178)</f>
        <v>2.9594399277409531</v>
      </c>
      <c r="C238" s="55">
        <f t="shared" si="285"/>
        <v>3.0455788636349355</v>
      </c>
      <c r="D238" s="55">
        <f t="shared" si="285"/>
        <v>3.1796564807510648</v>
      </c>
      <c r="E238" s="55">
        <f t="shared" si="285"/>
        <v>3.2993914923163477</v>
      </c>
      <c r="F238" s="55">
        <f t="shared" si="285"/>
        <v>3.4175918308398487</v>
      </c>
      <c r="G238" s="55">
        <f t="shared" si="285"/>
        <v>3.417594966982211</v>
      </c>
      <c r="H238" s="55">
        <f t="shared" si="285"/>
        <v>3.3452559164444846</v>
      </c>
      <c r="I238" s="55">
        <f t="shared" si="285"/>
        <v>3.4174186848779433</v>
      </c>
      <c r="J238" s="55">
        <f t="shared" si="285"/>
        <v>3.3224065382389272</v>
      </c>
      <c r="K238" s="55">
        <f t="shared" si="285"/>
        <v>3.2536070375475887</v>
      </c>
      <c r="L238" s="55">
        <f t="shared" si="285"/>
        <v>3.2334821053219733</v>
      </c>
      <c r="M238" s="55">
        <f t="shared" ref="M238" si="286">100*(M170/M$178)</f>
        <v>3.2667281332567946</v>
      </c>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row>
    <row r="239" spans="1:90" s="6" customFormat="1" ht="18" customHeight="1" x14ac:dyDescent="0.25">
      <c r="A239" s="83" t="s">
        <v>204</v>
      </c>
      <c r="B239" s="55">
        <f t="shared" ref="B239:L239" si="287">100*(B171/B$178)</f>
        <v>1.5801526000148254</v>
      </c>
      <c r="C239" s="55">
        <f t="shared" si="287"/>
        <v>1.6593658885331299</v>
      </c>
      <c r="D239" s="55">
        <f t="shared" si="287"/>
        <v>1.6376840319066801</v>
      </c>
      <c r="E239" s="55">
        <f t="shared" si="287"/>
        <v>1.6369762839512174</v>
      </c>
      <c r="F239" s="55">
        <f t="shared" si="287"/>
        <v>1.6689664637304782</v>
      </c>
      <c r="G239" s="55">
        <f t="shared" si="287"/>
        <v>1.6217448544596169</v>
      </c>
      <c r="H239" s="55">
        <f t="shared" si="287"/>
        <v>1.5831016710615102</v>
      </c>
      <c r="I239" s="55">
        <f t="shared" si="287"/>
        <v>1.6769363752431223</v>
      </c>
      <c r="J239" s="55">
        <f t="shared" si="287"/>
        <v>1.7014785725633836</v>
      </c>
      <c r="K239" s="55">
        <f t="shared" si="287"/>
        <v>1.7203161002099916</v>
      </c>
      <c r="L239" s="55">
        <f t="shared" si="287"/>
        <v>1.6839342840781555</v>
      </c>
      <c r="M239" s="55">
        <f t="shared" ref="M239" si="288">100*(M171/M$178)</f>
        <v>1.6567888555932195</v>
      </c>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row>
    <row r="240" spans="1:90" s="6" customFormat="1" ht="18" customHeight="1" x14ac:dyDescent="0.25">
      <c r="A240" s="50" t="s">
        <v>161</v>
      </c>
      <c r="B240" s="55">
        <f t="shared" ref="B240:L240" si="289">100*(B172/B$178)</f>
        <v>0.34280494361389491</v>
      </c>
      <c r="C240" s="55">
        <f t="shared" si="289"/>
        <v>0.34500206188536481</v>
      </c>
      <c r="D240" s="55">
        <f t="shared" si="289"/>
        <v>0.34189433458162605</v>
      </c>
      <c r="E240" s="55">
        <f t="shared" si="289"/>
        <v>0.3447269801470943</v>
      </c>
      <c r="F240" s="55">
        <f t="shared" si="289"/>
        <v>0.33705427616096512</v>
      </c>
      <c r="G240" s="55">
        <f t="shared" si="289"/>
        <v>0.33992735075231556</v>
      </c>
      <c r="H240" s="55">
        <f t="shared" si="289"/>
        <v>0.33940228450545329</v>
      </c>
      <c r="I240" s="55">
        <f t="shared" si="289"/>
        <v>0.35831102063860082</v>
      </c>
      <c r="J240" s="55">
        <f t="shared" si="289"/>
        <v>0.35323949388305032</v>
      </c>
      <c r="K240" s="55">
        <f t="shared" si="289"/>
        <v>0.34908516752738278</v>
      </c>
      <c r="L240" s="55">
        <f t="shared" si="289"/>
        <v>0.34668591778564578</v>
      </c>
      <c r="M240" s="55">
        <f t="shared" ref="M240" si="290">100*(M172/M$178)</f>
        <v>0.35276248499636248</v>
      </c>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row>
    <row r="241" spans="1:90" s="6" customFormat="1" ht="18" customHeight="1" x14ac:dyDescent="0.25">
      <c r="A241" s="50" t="s">
        <v>162</v>
      </c>
      <c r="B241" s="55">
        <f t="shared" ref="B241:L241" si="291">100*(B173/B$178)</f>
        <v>0.96686525500777332</v>
      </c>
      <c r="C241" s="55">
        <f t="shared" si="291"/>
        <v>0.97558846874229421</v>
      </c>
      <c r="D241" s="55">
        <f t="shared" si="291"/>
        <v>0.95053543279101282</v>
      </c>
      <c r="E241" s="55">
        <f t="shared" si="291"/>
        <v>0.95219839305101961</v>
      </c>
      <c r="F241" s="55">
        <f t="shared" si="291"/>
        <v>0.95683815591007304</v>
      </c>
      <c r="G241" s="55">
        <f t="shared" si="291"/>
        <v>0.95403160348708005</v>
      </c>
      <c r="H241" s="55">
        <f t="shared" si="291"/>
        <v>0.93900046463589526</v>
      </c>
      <c r="I241" s="55">
        <f t="shared" si="291"/>
        <v>0.94996054420319798</v>
      </c>
      <c r="J241" s="55">
        <f t="shared" si="291"/>
        <v>0.9435400460547172</v>
      </c>
      <c r="K241" s="55">
        <f t="shared" si="291"/>
        <v>0.94132284845428493</v>
      </c>
      <c r="L241" s="55">
        <f t="shared" si="291"/>
        <v>0.94075567410117056</v>
      </c>
      <c r="M241" s="55">
        <f t="shared" ref="M241" si="292">100*(M173/M$178)</f>
        <v>0.94247087392870799</v>
      </c>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row>
    <row r="242" spans="1:90" s="6" customFormat="1" ht="18" customHeight="1" x14ac:dyDescent="0.25">
      <c r="A242" s="50" t="s">
        <v>163</v>
      </c>
      <c r="B242" s="55">
        <f t="shared" ref="B242:L242" si="293">100*(B174/B$178)</f>
        <v>0.37532361768873002</v>
      </c>
      <c r="C242" s="55">
        <f t="shared" si="293"/>
        <v>0.36837301074137668</v>
      </c>
      <c r="D242" s="55">
        <f t="shared" si="293"/>
        <v>0.3486266075851327</v>
      </c>
      <c r="E242" s="55">
        <f t="shared" si="293"/>
        <v>0.33899546062836328</v>
      </c>
      <c r="F242" s="55">
        <f t="shared" si="293"/>
        <v>0.33020670600275603</v>
      </c>
      <c r="G242" s="55">
        <f t="shared" si="293"/>
        <v>0.31869259902526648</v>
      </c>
      <c r="H242" s="55">
        <f t="shared" si="293"/>
        <v>0.30317421391971944</v>
      </c>
      <c r="I242" s="55">
        <f t="shared" si="293"/>
        <v>0.29599199779699942</v>
      </c>
      <c r="J242" s="55">
        <f t="shared" si="293"/>
        <v>0.28326287376186787</v>
      </c>
      <c r="K242" s="55">
        <f t="shared" si="293"/>
        <v>0.27183619576613682</v>
      </c>
      <c r="L242" s="55">
        <f t="shared" si="293"/>
        <v>0.26088451648197825</v>
      </c>
      <c r="M242" s="55">
        <f t="shared" ref="M242" si="294">100*(M174/M$178)</f>
        <v>0.25119329913809874</v>
      </c>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row>
    <row r="243" spans="1:90" s="6" customFormat="1" ht="18" customHeight="1" x14ac:dyDescent="0.25">
      <c r="A243" s="42" t="s">
        <v>144</v>
      </c>
      <c r="B243" s="98">
        <f t="shared" ref="B243:L243" si="295">100*(B175/B$178)</f>
        <v>-1.0186190961730757</v>
      </c>
      <c r="C243" s="98">
        <f t="shared" si="295"/>
        <v>-1.2010325176688459</v>
      </c>
      <c r="D243" s="98">
        <f t="shared" si="295"/>
        <v>-1.2364466943120354</v>
      </c>
      <c r="E243" s="98">
        <f t="shared" si="295"/>
        <v>-1.2512182258270252</v>
      </c>
      <c r="F243" s="98">
        <f t="shared" si="295"/>
        <v>-1.4242853442062817</v>
      </c>
      <c r="G243" s="98">
        <f t="shared" si="295"/>
        <v>-1.4454911485099495</v>
      </c>
      <c r="H243" s="98">
        <f t="shared" si="295"/>
        <v>-1.6421503016605694</v>
      </c>
      <c r="I243" s="98">
        <f t="shared" si="295"/>
        <v>-1.5810765290075888</v>
      </c>
      <c r="J243" s="98">
        <f t="shared" si="295"/>
        <v>-1.4750467518350381</v>
      </c>
      <c r="K243" s="98">
        <f t="shared" si="295"/>
        <v>-1.5123381906429203</v>
      </c>
      <c r="L243" s="98">
        <f t="shared" si="295"/>
        <v>-1.5793828805557075</v>
      </c>
      <c r="M243" s="98">
        <f t="shared" ref="M243" si="296">100*(M175/M$178)</f>
        <v>-1.7171474122654093</v>
      </c>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row>
    <row r="244" spans="1:90" s="6" customFormat="1" ht="18" customHeight="1" x14ac:dyDescent="0.25">
      <c r="A244" s="80" t="s">
        <v>164</v>
      </c>
      <c r="B244" s="54">
        <f t="shared" ref="B244:L244" si="297">100*(B176/B$178)</f>
        <v>94.303560845822076</v>
      </c>
      <c r="C244" s="54">
        <f t="shared" si="297"/>
        <v>94.368165836128554</v>
      </c>
      <c r="D244" s="54">
        <f t="shared" si="297"/>
        <v>93.195686588151702</v>
      </c>
      <c r="E244" s="54">
        <f t="shared" si="297"/>
        <v>93.242100795853872</v>
      </c>
      <c r="F244" s="54">
        <f t="shared" si="297"/>
        <v>92.76941791019776</v>
      </c>
      <c r="G244" s="54">
        <f t="shared" si="297"/>
        <v>92.94565462208017</v>
      </c>
      <c r="H244" s="54">
        <f t="shared" si="297"/>
        <v>92.669068631750335</v>
      </c>
      <c r="I244" s="54">
        <f t="shared" si="297"/>
        <v>92.999218982618586</v>
      </c>
      <c r="J244" s="54">
        <f t="shared" si="297"/>
        <v>92.545375493308981</v>
      </c>
      <c r="K244" s="54">
        <f t="shared" si="297"/>
        <v>92.49615236955907</v>
      </c>
      <c r="L244" s="54">
        <f t="shared" si="297"/>
        <v>92.308870467163345</v>
      </c>
      <c r="M244" s="54">
        <f t="shared" ref="M244" si="298">100*(M176/M$178)</f>
        <v>92.249237338516721</v>
      </c>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row>
    <row r="245" spans="1:90" s="6" customFormat="1" ht="18" customHeight="1" x14ac:dyDescent="0.25">
      <c r="A245" s="42" t="s">
        <v>40</v>
      </c>
      <c r="B245" s="98">
        <f t="shared" ref="B245:L245" si="299">100*(B177/B$178)</f>
        <v>5.6964391541779271</v>
      </c>
      <c r="C245" s="98">
        <f t="shared" si="299"/>
        <v>5.6318341638714493</v>
      </c>
      <c r="D245" s="98">
        <f t="shared" si="299"/>
        <v>6.8043134118483017</v>
      </c>
      <c r="E245" s="98">
        <f t="shared" si="299"/>
        <v>6.7578992041461214</v>
      </c>
      <c r="F245" s="98">
        <f t="shared" si="299"/>
        <v>7.2305820898022386</v>
      </c>
      <c r="G245" s="98">
        <f t="shared" si="299"/>
        <v>7.0543453779198382</v>
      </c>
      <c r="H245" s="98">
        <f t="shared" si="299"/>
        <v>7.330931368249674</v>
      </c>
      <c r="I245" s="98">
        <f t="shared" si="299"/>
        <v>7.0007810173814082</v>
      </c>
      <c r="J245" s="98">
        <f t="shared" si="299"/>
        <v>7.4546245066910153</v>
      </c>
      <c r="K245" s="98">
        <f t="shared" si="299"/>
        <v>7.5038476304409354</v>
      </c>
      <c r="L245" s="98">
        <f t="shared" si="299"/>
        <v>7.6911295328366434</v>
      </c>
      <c r="M245" s="98">
        <f t="shared" ref="M245" si="300">100*(M177/M$178)</f>
        <v>7.750762661483285</v>
      </c>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row>
    <row r="246" spans="1:90" s="6" customFormat="1" ht="18" customHeight="1" x14ac:dyDescent="0.25">
      <c r="A246" s="80" t="s">
        <v>165</v>
      </c>
      <c r="B246" s="54">
        <f t="shared" ref="B246:L246" si="301">100*(B178/B$178)</f>
        <v>100</v>
      </c>
      <c r="C246" s="54">
        <f t="shared" si="301"/>
        <v>100</v>
      </c>
      <c r="D246" s="54">
        <f t="shared" si="301"/>
        <v>100</v>
      </c>
      <c r="E246" s="54">
        <f t="shared" si="301"/>
        <v>100</v>
      </c>
      <c r="F246" s="54">
        <f t="shared" si="301"/>
        <v>100</v>
      </c>
      <c r="G246" s="54">
        <f t="shared" si="301"/>
        <v>100</v>
      </c>
      <c r="H246" s="54">
        <f t="shared" si="301"/>
        <v>100</v>
      </c>
      <c r="I246" s="54">
        <f t="shared" si="301"/>
        <v>100</v>
      </c>
      <c r="J246" s="54">
        <f t="shared" si="301"/>
        <v>100</v>
      </c>
      <c r="K246" s="54">
        <f t="shared" si="301"/>
        <v>100</v>
      </c>
      <c r="L246" s="54">
        <f t="shared" si="301"/>
        <v>100</v>
      </c>
      <c r="M246" s="54">
        <f t="shared" ref="M246" si="302">100*(M178/M$178)</f>
        <v>100</v>
      </c>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row>
    <row r="247" spans="1:90" s="6" customFormat="1" ht="18" customHeight="1" x14ac:dyDescent="0.25">
      <c r="B247" s="56"/>
      <c r="C247" s="56"/>
      <c r="D247" s="56"/>
      <c r="E247" s="56"/>
      <c r="F247" s="3"/>
      <c r="G247" s="3"/>
      <c r="H247" s="3"/>
      <c r="I247" s="3"/>
      <c r="J247" s="3"/>
      <c r="K247" s="3"/>
      <c r="L247" s="1"/>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row>
    <row r="248" spans="1:90" s="6" customFormat="1" ht="18" customHeight="1" x14ac:dyDescent="0.25">
      <c r="A248" s="146" t="s">
        <v>44</v>
      </c>
      <c r="B248" s="142"/>
      <c r="C248" s="142"/>
      <c r="D248" s="142"/>
      <c r="E248" s="142"/>
      <c r="F248" s="142"/>
      <c r="G248" s="142"/>
      <c r="H248" s="142"/>
      <c r="I248" s="142"/>
      <c r="J248" s="142"/>
      <c r="K248" s="142"/>
      <c r="L248" s="142"/>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row>
    <row r="249" spans="1:90" s="6" customFormat="1" ht="18" customHeight="1" x14ac:dyDescent="0.25">
      <c r="A249" s="21"/>
      <c r="B249" s="57"/>
      <c r="C249" s="57"/>
      <c r="D249" s="57"/>
      <c r="E249" s="57"/>
      <c r="F249" s="57"/>
      <c r="G249" s="57"/>
      <c r="L249" s="12"/>
      <c r="M249" s="12" t="s">
        <v>31</v>
      </c>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row>
    <row r="250" spans="1:90" s="6" customFormat="1" ht="18" customHeight="1" x14ac:dyDescent="0.25">
      <c r="A250" s="24" t="s">
        <v>45</v>
      </c>
      <c r="B250" s="25">
        <v>2005</v>
      </c>
      <c r="C250" s="25">
        <v>2006</v>
      </c>
      <c r="D250" s="25">
        <v>2007</v>
      </c>
      <c r="E250" s="25">
        <v>2008</v>
      </c>
      <c r="F250" s="25">
        <v>2009</v>
      </c>
      <c r="G250" s="25">
        <v>2010</v>
      </c>
      <c r="H250" s="25">
        <v>2011</v>
      </c>
      <c r="I250" s="25">
        <v>2012</v>
      </c>
      <c r="J250" s="25">
        <v>2013</v>
      </c>
      <c r="K250" s="25">
        <v>2014</v>
      </c>
      <c r="L250" s="25">
        <v>2015</v>
      </c>
      <c r="M250" s="25">
        <v>2016</v>
      </c>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row>
    <row r="251" spans="1:90" s="6" customFormat="1" ht="18" customHeight="1" x14ac:dyDescent="0.25">
      <c r="A251" s="4" t="s">
        <v>37</v>
      </c>
      <c r="B251" s="8">
        <f>B252+B256+B259-B262+B265</f>
        <v>19112829.589125749</v>
      </c>
      <c r="C251" s="8">
        <f t="shared" ref="C251:L251" si="303">C252+C256+C259-C262+C265</f>
        <v>23298435.282849617</v>
      </c>
      <c r="D251" s="8">
        <f t="shared" si="303"/>
        <v>26770431.594360247</v>
      </c>
      <c r="E251" s="8">
        <f t="shared" si="303"/>
        <v>32764939.517022505</v>
      </c>
      <c r="F251" s="8">
        <f t="shared" si="303"/>
        <v>37726823.627807364</v>
      </c>
      <c r="G251" s="8">
        <f t="shared" si="303"/>
        <v>43836018.049912326</v>
      </c>
      <c r="H251" s="8">
        <f t="shared" si="303"/>
        <v>52762580.930794634</v>
      </c>
      <c r="I251" s="8">
        <f t="shared" si="303"/>
        <v>61434213.909470506</v>
      </c>
      <c r="J251" s="8">
        <f t="shared" si="303"/>
        <v>70953227.346232057</v>
      </c>
      <c r="K251" s="8">
        <f t="shared" si="303"/>
        <v>79718415.735439152</v>
      </c>
      <c r="L251" s="8">
        <f t="shared" si="303"/>
        <v>90863826.500014856</v>
      </c>
      <c r="M251" s="8">
        <f t="shared" ref="M251" si="304">M252+M256+M259-M262+M265</f>
        <v>103744606.2005915</v>
      </c>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row>
    <row r="252" spans="1:90" s="6" customFormat="1" ht="18" customHeight="1" x14ac:dyDescent="0.25">
      <c r="A252" s="97" t="s">
        <v>166</v>
      </c>
      <c r="B252" s="8">
        <f>B253+B254+B255</f>
        <v>15661209.185659667</v>
      </c>
      <c r="C252" s="8">
        <f t="shared" ref="C252:L252" si="305">C253+C254+C255</f>
        <v>18705900.086437929</v>
      </c>
      <c r="D252" s="8">
        <f t="shared" si="305"/>
        <v>21393840.452678092</v>
      </c>
      <c r="E252" s="8">
        <f t="shared" si="305"/>
        <v>26193621.565974869</v>
      </c>
      <c r="F252" s="8">
        <f t="shared" si="305"/>
        <v>31537867.919660736</v>
      </c>
      <c r="G252" s="8">
        <f t="shared" si="305"/>
        <v>35083358.172774866</v>
      </c>
      <c r="H252" s="8">
        <f t="shared" si="305"/>
        <v>41841724.149771415</v>
      </c>
      <c r="I252" s="8">
        <f t="shared" si="305"/>
        <v>49878463.407945141</v>
      </c>
      <c r="J252" s="8">
        <f t="shared" si="305"/>
        <v>60582187.205874488</v>
      </c>
      <c r="K252" s="8">
        <f t="shared" si="305"/>
        <v>62153530.627368197</v>
      </c>
      <c r="L252" s="8">
        <f t="shared" si="305"/>
        <v>67407384.93611607</v>
      </c>
      <c r="M252" s="8">
        <f t="shared" ref="M252" si="306">M253+M254+M255</f>
        <v>78473727.388467714</v>
      </c>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row>
    <row r="253" spans="1:90" s="6" customFormat="1" ht="18" customHeight="1" x14ac:dyDescent="0.25">
      <c r="A253" s="93" t="s">
        <v>167</v>
      </c>
      <c r="B253" s="27">
        <v>3245799.514905022</v>
      </c>
      <c r="C253" s="27">
        <v>4158288.1981867356</v>
      </c>
      <c r="D253" s="27">
        <v>4968233.729626325</v>
      </c>
      <c r="E253" s="27">
        <v>5275677.382247352</v>
      </c>
      <c r="F253" s="27">
        <v>6599152.4266805733</v>
      </c>
      <c r="G253" s="27">
        <v>6451836.091570491</v>
      </c>
      <c r="H253" s="27">
        <v>7293791.5194238173</v>
      </c>
      <c r="I253" s="27">
        <v>9055182.0907961465</v>
      </c>
      <c r="J253" s="27">
        <v>11580483.934404923</v>
      </c>
      <c r="K253" s="27">
        <v>10996640.79879516</v>
      </c>
      <c r="L253" s="27">
        <v>12454216.801466698</v>
      </c>
      <c r="M253" s="2">
        <v>14407309.276489204</v>
      </c>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row>
    <row r="254" spans="1:90" s="6" customFormat="1" ht="18" customHeight="1" x14ac:dyDescent="0.25">
      <c r="A254" s="93" t="s">
        <v>168</v>
      </c>
      <c r="B254" s="27">
        <v>12361917.652941011</v>
      </c>
      <c r="C254" s="27">
        <v>14480826.654858131</v>
      </c>
      <c r="D254" s="27">
        <v>16348964.930507999</v>
      </c>
      <c r="E254" s="27">
        <v>20826214.19327518</v>
      </c>
      <c r="F254" s="27">
        <v>24829199.901418883</v>
      </c>
      <c r="G254" s="27">
        <v>28512137.389519166</v>
      </c>
      <c r="H254" s="27">
        <v>34415268.91819822</v>
      </c>
      <c r="I254" s="27">
        <v>40669369.878022328</v>
      </c>
      <c r="J254" s="27">
        <v>48835596.020488918</v>
      </c>
      <c r="K254" s="27">
        <v>50968192.440593272</v>
      </c>
      <c r="L254" s="27">
        <v>54747019.769607261</v>
      </c>
      <c r="M254" s="2">
        <v>63798602.952177286</v>
      </c>
      <c r="N254" s="2"/>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row>
    <row r="255" spans="1:90" s="6" customFormat="1" ht="18" customHeight="1" x14ac:dyDescent="0.25">
      <c r="A255" s="94" t="s">
        <v>169</v>
      </c>
      <c r="B255" s="27">
        <v>53492.017813634266</v>
      </c>
      <c r="C255" s="27">
        <v>66785.233393063405</v>
      </c>
      <c r="D255" s="27">
        <v>76641.79254377012</v>
      </c>
      <c r="E255" s="27">
        <v>91729.990452338126</v>
      </c>
      <c r="F255" s="27">
        <v>109515.59156127948</v>
      </c>
      <c r="G255" s="27">
        <v>119384.69168521077</v>
      </c>
      <c r="H255" s="27">
        <v>132663.71214937643</v>
      </c>
      <c r="I255" s="27">
        <v>153911.43912667065</v>
      </c>
      <c r="J255" s="27">
        <v>166107.25098064452</v>
      </c>
      <c r="K255" s="27">
        <v>188697.38797975887</v>
      </c>
      <c r="L255" s="27">
        <v>206148.36504210928</v>
      </c>
      <c r="M255" s="2">
        <v>267815.15980122332</v>
      </c>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row>
    <row r="256" spans="1:90" s="6" customFormat="1" ht="18" customHeight="1" x14ac:dyDescent="0.25">
      <c r="A256" s="95" t="s">
        <v>177</v>
      </c>
      <c r="B256" s="8">
        <f>B257+B258</f>
        <v>4103869.0173123111</v>
      </c>
      <c r="C256" s="8">
        <f t="shared" ref="C256:M256" si="307">C257+C258</f>
        <v>6066807.3069654191</v>
      </c>
      <c r="D256" s="8">
        <f t="shared" si="307"/>
        <v>8793914.9505311772</v>
      </c>
      <c r="E256" s="8">
        <f t="shared" si="307"/>
        <v>10509733.421773834</v>
      </c>
      <c r="F256" s="8">
        <f t="shared" si="307"/>
        <v>9478925.323178295</v>
      </c>
      <c r="G256" s="8">
        <f t="shared" si="307"/>
        <v>11965491.434709204</v>
      </c>
      <c r="H256" s="8">
        <f t="shared" si="307"/>
        <v>17538474.485191703</v>
      </c>
      <c r="I256" s="8">
        <f t="shared" si="307"/>
        <v>17510516.70538066</v>
      </c>
      <c r="J256" s="8">
        <f t="shared" si="307"/>
        <v>21516065.115675453</v>
      </c>
      <c r="K256" s="8">
        <f t="shared" si="307"/>
        <v>24019719.873886839</v>
      </c>
      <c r="L256" s="8">
        <f t="shared" si="307"/>
        <v>24717206.467512108</v>
      </c>
      <c r="M256" s="8">
        <f t="shared" si="307"/>
        <v>25558139.529121891</v>
      </c>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row>
    <row r="257" spans="1:90" s="6" customFormat="1" ht="18" customHeight="1" x14ac:dyDescent="0.25">
      <c r="A257" s="94" t="s">
        <v>46</v>
      </c>
      <c r="B257" s="27">
        <v>4807453.5482862145</v>
      </c>
      <c r="C257" s="27">
        <v>6461393.1144820033</v>
      </c>
      <c r="D257" s="27">
        <v>8427686.7141737547</v>
      </c>
      <c r="E257" s="27">
        <v>11030529.171338188</v>
      </c>
      <c r="F257" s="27">
        <v>10883739.571344491</v>
      </c>
      <c r="G257" s="27">
        <v>12572205.189984748</v>
      </c>
      <c r="H257" s="27">
        <v>17324766.727342982</v>
      </c>
      <c r="I257" s="27">
        <v>18786138.434352223</v>
      </c>
      <c r="J257" s="27">
        <v>21625330.824852049</v>
      </c>
      <c r="K257" s="27">
        <v>25968850.616736069</v>
      </c>
      <c r="L257" s="27">
        <v>31122532.515093472</v>
      </c>
      <c r="M257" s="2">
        <v>34768000.755598508</v>
      </c>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row>
    <row r="258" spans="1:90" s="6" customFormat="1" ht="18" customHeight="1" x14ac:dyDescent="0.25">
      <c r="A258" s="94" t="s">
        <v>47</v>
      </c>
      <c r="B258" s="27">
        <v>-703584.53097390337</v>
      </c>
      <c r="C258" s="27">
        <v>-394585.80751658435</v>
      </c>
      <c r="D258" s="27">
        <v>366228.2363574226</v>
      </c>
      <c r="E258" s="27">
        <v>-520795.7495643539</v>
      </c>
      <c r="F258" s="27">
        <v>-1404814.2481661953</v>
      </c>
      <c r="G258" s="27">
        <v>-606713.75527554448</v>
      </c>
      <c r="H258" s="27">
        <v>213707.75784871954</v>
      </c>
      <c r="I258" s="27">
        <v>-1275621.7289715619</v>
      </c>
      <c r="J258" s="27">
        <v>-109265.70917659585</v>
      </c>
      <c r="K258" s="27">
        <v>-1949130.7428492324</v>
      </c>
      <c r="L258" s="27">
        <v>-6405326.0475813644</v>
      </c>
      <c r="M258" s="2">
        <v>-9209861.2264766153</v>
      </c>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row>
    <row r="259" spans="1:90" s="6" customFormat="1" ht="18" customHeight="1" x14ac:dyDescent="0.25">
      <c r="A259" s="97" t="s">
        <v>48</v>
      </c>
      <c r="B259" s="8">
        <f>B260+B261</f>
        <v>3232803.9481996577</v>
      </c>
      <c r="C259" s="8">
        <f t="shared" ref="C259:M259" si="308">C260+C261</f>
        <v>3984226.7325936179</v>
      </c>
      <c r="D259" s="8">
        <f t="shared" si="308"/>
        <v>5064728.9209551718</v>
      </c>
      <c r="E259" s="8">
        <f t="shared" si="308"/>
        <v>6110225.6882450096</v>
      </c>
      <c r="F259" s="8">
        <f t="shared" si="308"/>
        <v>6554600.2206929382</v>
      </c>
      <c r="G259" s="8">
        <f t="shared" si="308"/>
        <v>8217681.1058130851</v>
      </c>
      <c r="H259" s="8">
        <f t="shared" si="308"/>
        <v>10951622.024137288</v>
      </c>
      <c r="I259" s="8">
        <f t="shared" si="308"/>
        <v>13076462.7903757</v>
      </c>
      <c r="J259" s="8">
        <f t="shared" si="308"/>
        <v>12524114.813166818</v>
      </c>
      <c r="K259" s="8">
        <f t="shared" si="308"/>
        <v>15476677.294996079</v>
      </c>
      <c r="L259" s="8">
        <f t="shared" si="308"/>
        <v>19645875.806492351</v>
      </c>
      <c r="M259" s="8">
        <f t="shared" si="308"/>
        <v>20213109.378254123</v>
      </c>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row>
    <row r="260" spans="1:90" s="6" customFormat="1" ht="18" customHeight="1" x14ac:dyDescent="0.25">
      <c r="A260" s="94" t="s">
        <v>171</v>
      </c>
      <c r="B260" s="27">
        <v>1891704.9999999993</v>
      </c>
      <c r="C260" s="27">
        <v>2176986.9999999991</v>
      </c>
      <c r="D260" s="27">
        <v>2691888.5761111169</v>
      </c>
      <c r="E260" s="27">
        <v>3694631.7815839993</v>
      </c>
      <c r="F260" s="27">
        <v>4108282.1314789988</v>
      </c>
      <c r="G260" s="27">
        <v>5343694.2062090002</v>
      </c>
      <c r="H260" s="27">
        <v>7331020.7524670018</v>
      </c>
      <c r="I260" s="27">
        <v>8653331.7736910004</v>
      </c>
      <c r="J260" s="27">
        <v>7436719.3145257998</v>
      </c>
      <c r="K260" s="27">
        <v>9424890.1599006988</v>
      </c>
      <c r="L260" s="27">
        <v>12193229.671544794</v>
      </c>
      <c r="M260" s="2">
        <v>12383399.407281</v>
      </c>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row>
    <row r="261" spans="1:90" s="6" customFormat="1" ht="18" customHeight="1" x14ac:dyDescent="0.25">
      <c r="A261" s="94" t="s">
        <v>172</v>
      </c>
      <c r="B261" s="27">
        <v>1341098.9481996582</v>
      </c>
      <c r="C261" s="27">
        <v>1807239.7325936188</v>
      </c>
      <c r="D261" s="27">
        <v>2372840.3448440544</v>
      </c>
      <c r="E261" s="27">
        <v>2415593.9066610099</v>
      </c>
      <c r="F261" s="27">
        <v>2446318.0892139389</v>
      </c>
      <c r="G261" s="27">
        <v>2873986.8996040849</v>
      </c>
      <c r="H261" s="27">
        <v>3620601.2716702856</v>
      </c>
      <c r="I261" s="27">
        <v>4423131.0166846998</v>
      </c>
      <c r="J261" s="27">
        <v>5087395.4986410178</v>
      </c>
      <c r="K261" s="27">
        <v>6051787.1350953802</v>
      </c>
      <c r="L261" s="27">
        <v>7452646.1349475579</v>
      </c>
      <c r="M261" s="2">
        <v>7829709.970973121</v>
      </c>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row>
    <row r="262" spans="1:90" s="6" customFormat="1" ht="18" customHeight="1" x14ac:dyDescent="0.25">
      <c r="A262" s="97" t="s">
        <v>49</v>
      </c>
      <c r="B262" s="8">
        <f t="shared" ref="B262:C262" si="309">B263+B264</f>
        <v>4236940.9976670807</v>
      </c>
      <c r="C262" s="8">
        <f t="shared" si="309"/>
        <v>5825864.8697474785</v>
      </c>
      <c r="D262" s="8">
        <f>D263+D264</f>
        <v>8482052.7298041973</v>
      </c>
      <c r="E262" s="8">
        <f t="shared" ref="E262:M262" si="310">E263+E264</f>
        <v>10088034.153374728</v>
      </c>
      <c r="F262" s="8">
        <f t="shared" si="310"/>
        <v>9913855.1368590575</v>
      </c>
      <c r="G262" s="8">
        <f t="shared" si="310"/>
        <v>12769424.96216552</v>
      </c>
      <c r="H262" s="8">
        <f t="shared" si="310"/>
        <v>19014968.021726277</v>
      </c>
      <c r="I262" s="8">
        <f t="shared" si="310"/>
        <v>20341955.433299031</v>
      </c>
      <c r="J262" s="8">
        <f t="shared" si="310"/>
        <v>22044762.942005731</v>
      </c>
      <c r="K262" s="8">
        <f t="shared" si="310"/>
        <v>23746790.52910566</v>
      </c>
      <c r="L262" s="8">
        <f t="shared" si="310"/>
        <v>22510717.129916072</v>
      </c>
      <c r="M262" s="8">
        <f t="shared" si="310"/>
        <v>23459238.072227024</v>
      </c>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row>
    <row r="263" spans="1:90" s="6" customFormat="1" ht="18" customHeight="1" x14ac:dyDescent="0.25">
      <c r="A263" s="94" t="s">
        <v>173</v>
      </c>
      <c r="B263" s="27">
        <v>3327982.5131917405</v>
      </c>
      <c r="C263" s="27">
        <v>4502725.0165052311</v>
      </c>
      <c r="D263" s="27">
        <v>7190625.0079999994</v>
      </c>
      <c r="E263" s="27">
        <v>8257336.9096261691</v>
      </c>
      <c r="F263" s="27">
        <v>7662103.7537881201</v>
      </c>
      <c r="G263" s="27">
        <v>10130043.914738022</v>
      </c>
      <c r="H263" s="27">
        <v>15572613.53111919</v>
      </c>
      <c r="I263" s="27">
        <v>16631036.580196217</v>
      </c>
      <c r="J263" s="27">
        <v>18113062.941820208</v>
      </c>
      <c r="K263" s="27">
        <v>19084787.421686642</v>
      </c>
      <c r="L263" s="27">
        <v>16803634.813532837</v>
      </c>
      <c r="M263" s="2">
        <v>18797459.9344339</v>
      </c>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row>
    <row r="264" spans="1:90" s="6" customFormat="1" ht="18" customHeight="1" x14ac:dyDescent="0.25">
      <c r="A264" s="94" t="s">
        <v>174</v>
      </c>
      <c r="B264" s="27">
        <v>908958.48447534046</v>
      </c>
      <c r="C264" s="27">
        <v>1323139.8532422474</v>
      </c>
      <c r="D264" s="27">
        <v>1291427.7218041974</v>
      </c>
      <c r="E264" s="27">
        <v>1830697.2437485589</v>
      </c>
      <c r="F264" s="27">
        <v>2251751.3830709378</v>
      </c>
      <c r="G264" s="27">
        <v>2639381.0474274983</v>
      </c>
      <c r="H264" s="27">
        <v>3442354.4906070861</v>
      </c>
      <c r="I264" s="27">
        <v>3710918.8531028135</v>
      </c>
      <c r="J264" s="27">
        <v>3931700.0001855223</v>
      </c>
      <c r="K264" s="27">
        <v>4662003.1074190177</v>
      </c>
      <c r="L264" s="27">
        <v>5707082.3163832361</v>
      </c>
      <c r="M264" s="2">
        <v>4661778.1377931219</v>
      </c>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row>
    <row r="265" spans="1:90" s="6" customFormat="1" ht="18" customHeight="1" x14ac:dyDescent="0.25">
      <c r="A265" s="96" t="s">
        <v>175</v>
      </c>
      <c r="B265" s="27">
        <v>351888.43562119082</v>
      </c>
      <c r="C265" s="27">
        <v>367366.0266001299</v>
      </c>
      <c r="D265" s="27">
        <v>0</v>
      </c>
      <c r="E265" s="27">
        <v>39392.994403522462</v>
      </c>
      <c r="F265" s="27">
        <v>69285.301134452224</v>
      </c>
      <c r="G265" s="27">
        <v>1338912.2987806872</v>
      </c>
      <c r="H265" s="27">
        <v>1445728.2934205011</v>
      </c>
      <c r="I265" s="27">
        <v>1310726.4390680417</v>
      </c>
      <c r="J265" s="27">
        <v>-1624376.8464789689</v>
      </c>
      <c r="K265" s="27">
        <v>1815278.4682936962</v>
      </c>
      <c r="L265" s="27">
        <v>1604076.4198103959</v>
      </c>
      <c r="M265" s="2">
        <v>2958867.9769748151</v>
      </c>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row>
    <row r="266" spans="1:90" s="6" customFormat="1" ht="18" customHeight="1" x14ac:dyDescent="0.25">
      <c r="A266" s="59"/>
      <c r="B266" s="20"/>
      <c r="C266" s="20"/>
      <c r="D266" s="27"/>
      <c r="E266" s="20"/>
      <c r="F266" s="20"/>
      <c r="G266" s="20"/>
      <c r="H266" s="20"/>
      <c r="I266" s="20"/>
      <c r="J266" s="20"/>
      <c r="K266" s="20"/>
      <c r="L266" s="2"/>
      <c r="M266" s="2"/>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row>
    <row r="267" spans="1:90" s="6" customFormat="1" ht="18" customHeight="1" x14ac:dyDescent="0.25">
      <c r="A267" s="141" t="s">
        <v>208</v>
      </c>
      <c r="B267" s="142"/>
      <c r="C267" s="142"/>
      <c r="D267" s="142"/>
      <c r="E267" s="142"/>
      <c r="F267" s="142"/>
      <c r="G267" s="142"/>
      <c r="H267" s="142"/>
      <c r="I267" s="142"/>
      <c r="J267" s="142"/>
      <c r="K267" s="142"/>
      <c r="L267" s="142"/>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row>
    <row r="268" spans="1:90" s="6" customFormat="1" ht="18" customHeight="1" x14ac:dyDescent="0.25">
      <c r="A268" s="21"/>
      <c r="B268" s="30"/>
      <c r="C268" s="20"/>
      <c r="D268" s="20"/>
      <c r="E268" s="20"/>
      <c r="F268" s="20"/>
      <c r="G268" s="22"/>
      <c r="H268" s="3"/>
      <c r="J268" s="3"/>
      <c r="L268" s="5"/>
      <c r="M268" s="5" t="s">
        <v>31</v>
      </c>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row>
    <row r="269" spans="1:90" ht="18" customHeight="1" x14ac:dyDescent="0.25">
      <c r="A269" s="49" t="s">
        <v>45</v>
      </c>
      <c r="B269" s="25">
        <v>2005</v>
      </c>
      <c r="C269" s="25">
        <v>2006</v>
      </c>
      <c r="D269" s="25">
        <v>2007</v>
      </c>
      <c r="E269" s="25">
        <v>2008</v>
      </c>
      <c r="F269" s="25">
        <v>2009</v>
      </c>
      <c r="G269" s="25">
        <v>2010</v>
      </c>
      <c r="H269" s="25">
        <v>2011</v>
      </c>
      <c r="I269" s="25">
        <v>2012</v>
      </c>
      <c r="J269" s="25">
        <v>2013</v>
      </c>
      <c r="K269" s="25">
        <v>2014</v>
      </c>
      <c r="L269" s="25">
        <v>2015</v>
      </c>
      <c r="M269" s="25">
        <v>2016</v>
      </c>
    </row>
    <row r="270" spans="1:90" ht="18" customHeight="1" x14ac:dyDescent="0.25">
      <c r="A270" s="79" t="s">
        <v>176</v>
      </c>
      <c r="B270" s="8">
        <f>B271+B275+B278-B281+B284</f>
        <v>23582244.262899633</v>
      </c>
      <c r="C270" s="8">
        <f t="shared" ref="C270:K270" si="311">C271+C275+C278-C281+C284</f>
        <v>24681311.4991115</v>
      </c>
      <c r="D270" s="8">
        <f t="shared" si="311"/>
        <v>26770431.594360247</v>
      </c>
      <c r="E270" s="8">
        <f t="shared" si="311"/>
        <v>28260633.491354439</v>
      </c>
      <c r="F270" s="8">
        <f t="shared" si="311"/>
        <v>29781718.615258317</v>
      </c>
      <c r="G270" s="8">
        <f t="shared" si="311"/>
        <v>31675504.175112091</v>
      </c>
      <c r="H270" s="8">
        <f t="shared" si="311"/>
        <v>34179296.801182635</v>
      </c>
      <c r="I270" s="8">
        <f t="shared" si="311"/>
        <v>35936459.105231769</v>
      </c>
      <c r="J270" s="8">
        <f t="shared" si="311"/>
        <v>38546545.702778637</v>
      </c>
      <c r="K270" s="8">
        <f t="shared" si="311"/>
        <v>41231371.40468511</v>
      </c>
      <c r="L270" s="8">
        <f t="shared" ref="L270:M270" si="312">L271+L275+L278-L281+L284</f>
        <v>44100809.011242934</v>
      </c>
      <c r="M270" s="8">
        <f t="shared" si="312"/>
        <v>47174901.784160301</v>
      </c>
    </row>
    <row r="271" spans="1:90" ht="18" customHeight="1" x14ac:dyDescent="0.25">
      <c r="A271" s="97" t="s">
        <v>166</v>
      </c>
      <c r="B271" s="8">
        <f>SUM(B272:B274)</f>
        <v>19058453.219416615</v>
      </c>
      <c r="C271" s="8">
        <f t="shared" ref="C271:K271" si="313">SUM(C272:C274)</f>
        <v>19799138.398809422</v>
      </c>
      <c r="D271" s="8">
        <f t="shared" si="313"/>
        <v>21393840.452678092</v>
      </c>
      <c r="E271" s="8">
        <f t="shared" si="313"/>
        <v>22706012.459961418</v>
      </c>
      <c r="F271" s="8">
        <f t="shared" si="313"/>
        <v>24295406.790203318</v>
      </c>
      <c r="G271" s="8">
        <f t="shared" si="313"/>
        <v>25027802.843616877</v>
      </c>
      <c r="H271" s="8">
        <f t="shared" si="313"/>
        <v>26905659.269445546</v>
      </c>
      <c r="I271" s="8">
        <f t="shared" si="313"/>
        <v>28264851.340540197</v>
      </c>
      <c r="J271" s="8">
        <f t="shared" si="313"/>
        <v>31196676.292157728</v>
      </c>
      <c r="K271" s="8">
        <f t="shared" si="313"/>
        <v>32263480.271139253</v>
      </c>
      <c r="L271" s="8">
        <f t="shared" ref="L271:M271" si="314">L272+L273+L274</f>
        <v>32356974.511407726</v>
      </c>
      <c r="M271" s="8">
        <f t="shared" si="314"/>
        <v>37470177.820083886</v>
      </c>
    </row>
    <row r="272" spans="1:90" ht="18" customHeight="1" x14ac:dyDescent="0.25">
      <c r="A272" s="93" t="s">
        <v>167</v>
      </c>
      <c r="B272" s="27">
        <v>4348217.3070987212</v>
      </c>
      <c r="C272" s="27">
        <v>4614709.7436803291</v>
      </c>
      <c r="D272" s="27">
        <v>4968233.729626325</v>
      </c>
      <c r="E272" s="27">
        <v>4699279.2829703884</v>
      </c>
      <c r="F272" s="27">
        <v>5300029.5076891175</v>
      </c>
      <c r="G272" s="27">
        <v>4783899.3814516291</v>
      </c>
      <c r="H272" s="27">
        <v>5037637.9498920934</v>
      </c>
      <c r="I272" s="27">
        <v>5707564.2089369344</v>
      </c>
      <c r="J272" s="27">
        <v>6739438.975306212</v>
      </c>
      <c r="K272" s="27">
        <v>6704573.3601697069</v>
      </c>
      <c r="L272" s="27">
        <v>6438922.4878605483</v>
      </c>
      <c r="M272" s="2">
        <v>7233679.3882762333</v>
      </c>
    </row>
    <row r="273" spans="1:13" ht="18" customHeight="1" x14ac:dyDescent="0.25">
      <c r="A273" s="93" t="s">
        <v>168</v>
      </c>
      <c r="B273" s="27">
        <v>14642618.142181277</v>
      </c>
      <c r="C273" s="27">
        <v>15111703.728319809</v>
      </c>
      <c r="D273" s="27">
        <v>16348964.930507999</v>
      </c>
      <c r="E273" s="27">
        <v>17923139.454814203</v>
      </c>
      <c r="F273" s="27">
        <v>18902729.534595091</v>
      </c>
      <c r="G273" s="27">
        <v>20145770.578063633</v>
      </c>
      <c r="H273" s="27">
        <v>21763217.848938242</v>
      </c>
      <c r="I273" s="27">
        <v>22438759.097934406</v>
      </c>
      <c r="J273" s="27">
        <v>24334260.645121161</v>
      </c>
      <c r="K273" s="27">
        <v>25428596.862185054</v>
      </c>
      <c r="L273" s="27">
        <v>25780940.342741109</v>
      </c>
      <c r="M273" s="2">
        <v>30060162.56373436</v>
      </c>
    </row>
    <row r="274" spans="1:13" ht="18" customHeight="1" x14ac:dyDescent="0.25">
      <c r="A274" s="94" t="s">
        <v>169</v>
      </c>
      <c r="B274" s="27">
        <v>67617.770136615407</v>
      </c>
      <c r="C274" s="27">
        <v>72724.926809284923</v>
      </c>
      <c r="D274" s="27">
        <v>76641.79254377012</v>
      </c>
      <c r="E274" s="27">
        <v>83593.722176828276</v>
      </c>
      <c r="F274" s="27">
        <v>92647.747919107525</v>
      </c>
      <c r="G274" s="27">
        <v>98132.884101613774</v>
      </c>
      <c r="H274" s="27">
        <v>104803.47061521136</v>
      </c>
      <c r="I274" s="27">
        <v>118528.03366885529</v>
      </c>
      <c r="J274" s="27">
        <v>122976.67173035574</v>
      </c>
      <c r="K274" s="27">
        <v>130310.0487844914</v>
      </c>
      <c r="L274" s="27">
        <v>137111.68080606859</v>
      </c>
      <c r="M274" s="2">
        <v>176335.8680732956</v>
      </c>
    </row>
    <row r="275" spans="1:13" ht="18" customHeight="1" x14ac:dyDescent="0.25">
      <c r="A275" s="95" t="s">
        <v>177</v>
      </c>
      <c r="B275" s="8">
        <f>SUM(B276:B277)</f>
        <v>5352068.5238258652</v>
      </c>
      <c r="C275" s="8">
        <f t="shared" ref="C275:K275" si="315">SUM(C276:C277)</f>
        <v>6970477.8979490306</v>
      </c>
      <c r="D275" s="8">
        <f t="shared" si="315"/>
        <v>8793914.9505311772</v>
      </c>
      <c r="E275" s="8">
        <f t="shared" si="315"/>
        <v>9097588.4984012265</v>
      </c>
      <c r="F275" s="8">
        <f t="shared" si="315"/>
        <v>8205467.3497713022</v>
      </c>
      <c r="G275" s="8">
        <f t="shared" si="315"/>
        <v>10058938.410027459</v>
      </c>
      <c r="H275" s="8">
        <f t="shared" si="315"/>
        <v>13050735.50066491</v>
      </c>
      <c r="I275" s="8">
        <f t="shared" si="315"/>
        <v>12276816.919394843</v>
      </c>
      <c r="J275" s="8">
        <f t="shared" si="315"/>
        <v>13435669.669332679</v>
      </c>
      <c r="K275" s="8">
        <f t="shared" si="315"/>
        <v>14140777.105398668</v>
      </c>
      <c r="L275" s="8">
        <f t="shared" ref="L275:M275" si="316">L276+L277</f>
        <v>13733585.066316262</v>
      </c>
      <c r="M275" s="8">
        <f t="shared" si="316"/>
        <v>13140451.449993216</v>
      </c>
    </row>
    <row r="276" spans="1:13" ht="18" customHeight="1" x14ac:dyDescent="0.25">
      <c r="A276" s="94" t="s">
        <v>46</v>
      </c>
      <c r="B276" s="27">
        <v>6164176.819193691</v>
      </c>
      <c r="C276" s="27">
        <v>7215169.7166122645</v>
      </c>
      <c r="D276" s="27">
        <v>8427686.7141737547</v>
      </c>
      <c r="E276" s="27">
        <v>9485694.6355389226</v>
      </c>
      <c r="F276" s="27">
        <v>9410248.0122313239</v>
      </c>
      <c r="G276" s="27">
        <v>10491669.58749575</v>
      </c>
      <c r="H276" s="27">
        <v>12770844.183352139</v>
      </c>
      <c r="I276" s="27">
        <v>12898260.147629187</v>
      </c>
      <c r="J276" s="27">
        <v>13472087.595074086</v>
      </c>
      <c r="K276" s="27">
        <v>15198576.598625639</v>
      </c>
      <c r="L276" s="27">
        <v>16816043.670492452</v>
      </c>
      <c r="M276" s="2">
        <v>18901665.772803295</v>
      </c>
    </row>
    <row r="277" spans="1:13" ht="18" customHeight="1" x14ac:dyDescent="0.25">
      <c r="A277" s="94" t="s">
        <v>47</v>
      </c>
      <c r="B277" s="27">
        <v>-812108.29536782531</v>
      </c>
      <c r="C277" s="27">
        <v>-244691.8186632336</v>
      </c>
      <c r="D277" s="27">
        <v>366228.2363574226</v>
      </c>
      <c r="E277" s="27">
        <v>-388106.13713769655</v>
      </c>
      <c r="F277" s="27">
        <v>-1204780.6624600219</v>
      </c>
      <c r="G277" s="27">
        <v>-432731.17746829119</v>
      </c>
      <c r="H277" s="27">
        <v>279891.31731277175</v>
      </c>
      <c r="I277" s="27">
        <v>-621443.22823434323</v>
      </c>
      <c r="J277" s="27">
        <v>-36417.925741406681</v>
      </c>
      <c r="K277" s="27">
        <v>-1057799.4932269722</v>
      </c>
      <c r="L277" s="27">
        <v>-3082458.6041761898</v>
      </c>
      <c r="M277" s="2">
        <v>-5761214.3228100799</v>
      </c>
    </row>
    <row r="278" spans="1:13" ht="18" customHeight="1" x14ac:dyDescent="0.25">
      <c r="A278" s="97" t="s">
        <v>48</v>
      </c>
      <c r="B278" s="8">
        <f>B279+B280</f>
        <v>3961503.395839266</v>
      </c>
      <c r="C278" s="8">
        <f t="shared" ref="C278:K278" si="317">C279+C280</f>
        <v>4005992.7037089556</v>
      </c>
      <c r="D278" s="8">
        <f t="shared" si="317"/>
        <v>5064728.9209551718</v>
      </c>
      <c r="E278" s="8">
        <f t="shared" si="317"/>
        <v>5396769.3096394213</v>
      </c>
      <c r="F278" s="8">
        <f t="shared" si="317"/>
        <v>5586651.3299944587</v>
      </c>
      <c r="G278" s="8">
        <f t="shared" si="317"/>
        <v>5965580.5236978503</v>
      </c>
      <c r="H278" s="8">
        <f t="shared" si="317"/>
        <v>6568665.4173174817</v>
      </c>
      <c r="I278" s="8">
        <f t="shared" si="317"/>
        <v>7622631.9540712554</v>
      </c>
      <c r="J278" s="8">
        <f t="shared" si="317"/>
        <v>7669986.8725336548</v>
      </c>
      <c r="K278" s="8">
        <f t="shared" si="317"/>
        <v>9029834.609939348</v>
      </c>
      <c r="L278" s="8">
        <f t="shared" ref="L278:M278" si="318">L279+L280</f>
        <v>11135269.909727016</v>
      </c>
      <c r="M278" s="8">
        <f t="shared" si="318"/>
        <v>9828014.8207567893</v>
      </c>
    </row>
    <row r="279" spans="1:13" ht="18" customHeight="1" x14ac:dyDescent="0.25">
      <c r="A279" s="94" t="s">
        <v>171</v>
      </c>
      <c r="B279" s="27">
        <v>2425509.8275323799</v>
      </c>
      <c r="C279" s="27">
        <v>2155746.4466801202</v>
      </c>
      <c r="D279" s="27">
        <v>2691888.5761111169</v>
      </c>
      <c r="E279" s="27">
        <v>3136101.5102837188</v>
      </c>
      <c r="F279" s="27">
        <v>3431601.2717621806</v>
      </c>
      <c r="G279" s="27">
        <v>3579242.7127361186</v>
      </c>
      <c r="H279" s="27">
        <v>3829149.1803285033</v>
      </c>
      <c r="I279" s="27">
        <v>4276141.1184410658</v>
      </c>
      <c r="J279" s="27">
        <v>3899109.0040678172</v>
      </c>
      <c r="K279" s="27">
        <v>4914107.6372264447</v>
      </c>
      <c r="L279" s="27">
        <v>6100737.2562002186</v>
      </c>
      <c r="M279" s="27">
        <v>5567004.7618986014</v>
      </c>
    </row>
    <row r="280" spans="1:13" ht="18" customHeight="1" x14ac:dyDescent="0.25">
      <c r="A280" s="94" t="s">
        <v>172</v>
      </c>
      <c r="B280" s="27">
        <v>1535993.5683068861</v>
      </c>
      <c r="C280" s="27">
        <v>1850246.2570288354</v>
      </c>
      <c r="D280" s="27">
        <v>2372840.3448440544</v>
      </c>
      <c r="E280" s="27">
        <v>2260667.7993557025</v>
      </c>
      <c r="F280" s="27">
        <v>2155050.0582322781</v>
      </c>
      <c r="G280" s="27">
        <v>2386337.8109617317</v>
      </c>
      <c r="H280" s="27">
        <v>2739516.2369889785</v>
      </c>
      <c r="I280" s="27">
        <v>3346490.8356301896</v>
      </c>
      <c r="J280" s="27">
        <v>3770877.868465838</v>
      </c>
      <c r="K280" s="27">
        <v>4115726.9727129042</v>
      </c>
      <c r="L280" s="27">
        <v>5034532.6535267979</v>
      </c>
      <c r="M280" s="27">
        <v>4261010.0588581879</v>
      </c>
    </row>
    <row r="281" spans="1:13" ht="18" customHeight="1" x14ac:dyDescent="0.25">
      <c r="A281" s="97" t="s">
        <v>49</v>
      </c>
      <c r="B281" s="8">
        <f>B282+B283</f>
        <v>4835946.8578413026</v>
      </c>
      <c r="C281" s="8">
        <f t="shared" ref="C281:K281" si="319">C282+C283</f>
        <v>5734819.0400895402</v>
      </c>
      <c r="D281" s="8">
        <f t="shared" si="319"/>
        <v>8482052.7298041973</v>
      </c>
      <c r="E281" s="8">
        <f t="shared" si="319"/>
        <v>8643421.2756413259</v>
      </c>
      <c r="F281" s="8">
        <f t="shared" si="319"/>
        <v>8432918.0762366615</v>
      </c>
      <c r="G281" s="8">
        <f t="shared" si="319"/>
        <v>9674396.5831093639</v>
      </c>
      <c r="H281" s="8">
        <f t="shared" si="319"/>
        <v>12176076.525733821</v>
      </c>
      <c r="I281" s="8">
        <f t="shared" si="319"/>
        <v>12080306.054318763</v>
      </c>
      <c r="J281" s="8">
        <f t="shared" si="319"/>
        <v>13409881.014082287</v>
      </c>
      <c r="K281" s="8">
        <f t="shared" si="319"/>
        <v>13798824.37457528</v>
      </c>
      <c r="L281" s="8">
        <f t="shared" ref="L281:M281" si="320">L282+L283</f>
        <v>12973878.857145736</v>
      </c>
      <c r="M281" s="8">
        <f t="shared" si="320"/>
        <v>13184583.838783478</v>
      </c>
    </row>
    <row r="282" spans="1:13" ht="18" customHeight="1" x14ac:dyDescent="0.25">
      <c r="A282" s="94" t="s">
        <v>173</v>
      </c>
      <c r="B282" s="27">
        <v>3926856.6839431231</v>
      </c>
      <c r="C282" s="27">
        <v>4541848.864794286</v>
      </c>
      <c r="D282" s="27">
        <v>7190625.0079999994</v>
      </c>
      <c r="E282" s="27">
        <v>7044465.3410256663</v>
      </c>
      <c r="F282" s="27">
        <v>6588008.4490098767</v>
      </c>
      <c r="G282" s="27">
        <v>7657946.8264770517</v>
      </c>
      <c r="H282" s="27">
        <v>9829831.4414376207</v>
      </c>
      <c r="I282" s="27">
        <v>9561025.4012770578</v>
      </c>
      <c r="J282" s="27">
        <v>10750945.418251462</v>
      </c>
      <c r="K282" s="27">
        <v>10926381.154765734</v>
      </c>
      <c r="L282" s="27">
        <v>9080894.7917665727</v>
      </c>
      <c r="M282" s="2">
        <v>10602331.63353863</v>
      </c>
    </row>
    <row r="283" spans="1:13" ht="18" customHeight="1" x14ac:dyDescent="0.25">
      <c r="A283" s="94" t="s">
        <v>174</v>
      </c>
      <c r="B283" s="27">
        <v>909090.17389817978</v>
      </c>
      <c r="C283" s="27">
        <v>1192970.1752952544</v>
      </c>
      <c r="D283" s="27">
        <v>1291427.7218041974</v>
      </c>
      <c r="E283" s="27">
        <v>1598955.9346156593</v>
      </c>
      <c r="F283" s="27">
        <v>1844909.6272267855</v>
      </c>
      <c r="G283" s="27">
        <v>2016449.7566323113</v>
      </c>
      <c r="H283" s="27">
        <v>2346245.0842962014</v>
      </c>
      <c r="I283" s="27">
        <v>2519280.6530417046</v>
      </c>
      <c r="J283" s="27">
        <v>2658935.5958308238</v>
      </c>
      <c r="K283" s="27">
        <v>2872443.2198095447</v>
      </c>
      <c r="L283" s="27">
        <v>3892984.0653791637</v>
      </c>
      <c r="M283" s="2">
        <v>2582252.2052448485</v>
      </c>
    </row>
    <row r="284" spans="1:13" ht="18" customHeight="1" x14ac:dyDescent="0.25">
      <c r="A284" s="96" t="s">
        <v>175</v>
      </c>
      <c r="B284" s="27">
        <v>46165.981659188867</v>
      </c>
      <c r="C284" s="27">
        <v>-359478.4612663649</v>
      </c>
      <c r="D284" s="27">
        <v>0</v>
      </c>
      <c r="E284" s="27">
        <v>-296315.50100630522</v>
      </c>
      <c r="F284" s="27">
        <v>127111.22152590007</v>
      </c>
      <c r="G284" s="27">
        <v>297578.98087926954</v>
      </c>
      <c r="H284" s="27">
        <v>-169686.86051148176</v>
      </c>
      <c r="I284" s="27">
        <v>-147535.05445575714</v>
      </c>
      <c r="J284" s="27">
        <v>-345906.1171631366</v>
      </c>
      <c r="K284" s="27">
        <v>-403896.20721688098</v>
      </c>
      <c r="L284" s="27">
        <v>-151141.6190623343</v>
      </c>
      <c r="M284" s="2">
        <v>-79158.467890106098</v>
      </c>
    </row>
    <row r="285" spans="1:13" ht="18" customHeight="1" x14ac:dyDescent="0.25">
      <c r="A285" s="19"/>
      <c r="B285" s="27"/>
      <c r="C285" s="27"/>
      <c r="D285" s="27"/>
      <c r="E285" s="27"/>
      <c r="F285" s="27"/>
      <c r="G285" s="27"/>
      <c r="H285" s="27"/>
      <c r="I285" s="27"/>
      <c r="J285" s="27"/>
      <c r="K285" s="27"/>
      <c r="L285" s="34"/>
    </row>
    <row r="286" spans="1:13" ht="18" customHeight="1" x14ac:dyDescent="0.25">
      <c r="A286" s="141" t="s">
        <v>209</v>
      </c>
      <c r="B286" s="142"/>
      <c r="C286" s="142"/>
      <c r="D286" s="142"/>
      <c r="E286" s="142"/>
      <c r="F286" s="142"/>
      <c r="G286" s="142"/>
      <c r="H286" s="142"/>
      <c r="I286" s="142"/>
      <c r="J286" s="142"/>
      <c r="K286" s="142"/>
      <c r="L286" s="142"/>
    </row>
    <row r="287" spans="1:13" ht="18" customHeight="1" x14ac:dyDescent="0.25">
      <c r="A287" s="62" t="s">
        <v>50</v>
      </c>
      <c r="B287" s="63">
        <v>2005</v>
      </c>
      <c r="C287" s="63">
        <v>2006</v>
      </c>
      <c r="D287" s="63">
        <v>2007</v>
      </c>
      <c r="E287" s="63">
        <v>2008</v>
      </c>
      <c r="F287" s="63">
        <v>2009</v>
      </c>
      <c r="G287" s="63">
        <v>2010</v>
      </c>
      <c r="H287" s="63">
        <v>2011</v>
      </c>
      <c r="I287" s="63">
        <v>2012</v>
      </c>
      <c r="J287" s="63">
        <v>2013</v>
      </c>
      <c r="K287" s="63">
        <v>2014</v>
      </c>
      <c r="L287" s="63">
        <v>2015</v>
      </c>
      <c r="M287" s="63">
        <v>2016</v>
      </c>
    </row>
    <row r="288" spans="1:13" ht="18" customHeight="1" x14ac:dyDescent="0.25">
      <c r="A288" s="64" t="s">
        <v>41</v>
      </c>
      <c r="B288" s="34">
        <f t="shared" ref="B288:L288" si="321">100*B251/B270</f>
        <v>81.047543126311709</v>
      </c>
      <c r="C288" s="34">
        <f t="shared" si="321"/>
        <v>94.397071580610032</v>
      </c>
      <c r="D288" s="34">
        <f t="shared" si="321"/>
        <v>100</v>
      </c>
      <c r="E288" s="34">
        <f t="shared" si="321"/>
        <v>115.93844676923479</v>
      </c>
      <c r="F288" s="34">
        <f t="shared" si="321"/>
        <v>126.6777922227714</v>
      </c>
      <c r="G288" s="34">
        <f t="shared" si="321"/>
        <v>138.39090865791152</v>
      </c>
      <c r="H288" s="34">
        <f t="shared" si="321"/>
        <v>154.37000134235939</v>
      </c>
      <c r="I288" s="34">
        <f t="shared" si="321"/>
        <v>170.95232930315797</v>
      </c>
      <c r="J288" s="34">
        <f t="shared" si="321"/>
        <v>184.07155830079313</v>
      </c>
      <c r="K288" s="34">
        <f t="shared" si="321"/>
        <v>193.34408005255136</v>
      </c>
      <c r="L288" s="34">
        <f t="shared" si="321"/>
        <v>206.03664317552608</v>
      </c>
      <c r="M288" s="34">
        <f t="shared" ref="M288" si="322">100*M251/M270</f>
        <v>219.91483241503082</v>
      </c>
    </row>
    <row r="289" spans="1:13" ht="18" customHeight="1" x14ac:dyDescent="0.25">
      <c r="A289" s="97" t="s">
        <v>166</v>
      </c>
      <c r="B289" s="34">
        <f t="shared" ref="B289:L289" si="323">100*B252/B271</f>
        <v>82.174607799252783</v>
      </c>
      <c r="C289" s="34">
        <f t="shared" si="323"/>
        <v>94.478354106372464</v>
      </c>
      <c r="D289" s="34">
        <f t="shared" si="323"/>
        <v>100</v>
      </c>
      <c r="E289" s="34">
        <f t="shared" si="323"/>
        <v>115.35984846376402</v>
      </c>
      <c r="F289" s="34">
        <f t="shared" si="323"/>
        <v>129.81000150356738</v>
      </c>
      <c r="G289" s="34">
        <f t="shared" si="323"/>
        <v>140.17753932292371</v>
      </c>
      <c r="H289" s="34">
        <f t="shared" si="323"/>
        <v>155.51272589439009</v>
      </c>
      <c r="I289" s="34">
        <f t="shared" si="323"/>
        <v>176.46816113412419</v>
      </c>
      <c r="J289" s="34">
        <f t="shared" si="323"/>
        <v>194.19436429227474</v>
      </c>
      <c r="K289" s="34">
        <f t="shared" si="323"/>
        <v>192.6436023176538</v>
      </c>
      <c r="L289" s="34">
        <f t="shared" si="323"/>
        <v>208.32412780852246</v>
      </c>
      <c r="M289" s="34">
        <f t="shared" ref="M289" si="324">100*M252/M271</f>
        <v>209.42982380618986</v>
      </c>
    </row>
    <row r="290" spans="1:13" ht="18" customHeight="1" x14ac:dyDescent="0.25">
      <c r="A290" s="93" t="s">
        <v>167</v>
      </c>
      <c r="B290" s="34">
        <f t="shared" ref="B290:L290" si="325">100*B253/B272</f>
        <v>74.646672088031636</v>
      </c>
      <c r="C290" s="34">
        <f t="shared" si="325"/>
        <v>90.109420291955615</v>
      </c>
      <c r="D290" s="34">
        <f t="shared" si="325"/>
        <v>100</v>
      </c>
      <c r="E290" s="34">
        <f t="shared" si="325"/>
        <v>112.26567021385087</v>
      </c>
      <c r="F290" s="34">
        <f t="shared" si="325"/>
        <v>124.51161672037351</v>
      </c>
      <c r="G290" s="34">
        <f t="shared" si="325"/>
        <v>134.86563109136173</v>
      </c>
      <c r="H290" s="34">
        <f t="shared" si="325"/>
        <v>144.78594118856935</v>
      </c>
      <c r="I290" s="34">
        <f t="shared" si="325"/>
        <v>158.65230349257385</v>
      </c>
      <c r="J290" s="34">
        <f t="shared" si="325"/>
        <v>171.83157198747026</v>
      </c>
      <c r="K290" s="34">
        <f t="shared" si="325"/>
        <v>164.01701059941584</v>
      </c>
      <c r="L290" s="34">
        <f t="shared" si="325"/>
        <v>193.42082196123536</v>
      </c>
      <c r="M290" s="34">
        <f t="shared" ref="M290" si="326">100*M253/M272</f>
        <v>199.16986229496726</v>
      </c>
    </row>
    <row r="291" spans="1:13" ht="18" customHeight="1" x14ac:dyDescent="0.25">
      <c r="A291" s="93" t="s">
        <v>168</v>
      </c>
      <c r="B291" s="34">
        <f t="shared" ref="B291:L291" si="327">100*B254/B273</f>
        <v>84.424230236051784</v>
      </c>
      <c r="C291" s="34">
        <f t="shared" si="327"/>
        <v>95.825241913131251</v>
      </c>
      <c r="D291" s="34">
        <f t="shared" si="327"/>
        <v>100</v>
      </c>
      <c r="E291" s="34">
        <f t="shared" si="327"/>
        <v>116.19735619298105</v>
      </c>
      <c r="F291" s="34">
        <f t="shared" si="327"/>
        <v>131.35245815149278</v>
      </c>
      <c r="G291" s="34">
        <f t="shared" si="327"/>
        <v>141.52914766420264</v>
      </c>
      <c r="H291" s="34">
        <f t="shared" si="327"/>
        <v>158.13502009252383</v>
      </c>
      <c r="I291" s="34">
        <f t="shared" si="327"/>
        <v>181.24607381593634</v>
      </c>
      <c r="J291" s="34">
        <f t="shared" si="327"/>
        <v>200.6865823157035</v>
      </c>
      <c r="K291" s="34">
        <f t="shared" si="327"/>
        <v>200.43651136877406</v>
      </c>
      <c r="L291" s="34">
        <f t="shared" si="327"/>
        <v>212.3546272625461</v>
      </c>
      <c r="M291" s="34">
        <f t="shared" ref="M291" si="328">100*M254/M273</f>
        <v>212.23638700193248</v>
      </c>
    </row>
    <row r="292" spans="1:13" ht="18" customHeight="1" x14ac:dyDescent="0.25">
      <c r="A292" s="94" t="s">
        <v>169</v>
      </c>
      <c r="B292" s="34">
        <f t="shared" ref="B292:L292" si="329">100*B255/B274</f>
        <v>79.109408230349246</v>
      </c>
      <c r="C292" s="34">
        <f t="shared" si="329"/>
        <v>91.832658103874252</v>
      </c>
      <c r="D292" s="34">
        <f t="shared" si="329"/>
        <v>100</v>
      </c>
      <c r="E292" s="34">
        <f t="shared" si="329"/>
        <v>109.73310921398972</v>
      </c>
      <c r="F292" s="34">
        <f t="shared" si="329"/>
        <v>118.2064259747572</v>
      </c>
      <c r="G292" s="34">
        <f t="shared" si="329"/>
        <v>121.65615306036594</v>
      </c>
      <c r="H292" s="34">
        <f t="shared" si="329"/>
        <v>126.5833195891524</v>
      </c>
      <c r="I292" s="34">
        <f t="shared" si="329"/>
        <v>129.85235168641188</v>
      </c>
      <c r="J292" s="34">
        <f t="shared" si="329"/>
        <v>135.07216339767177</v>
      </c>
      <c r="K292" s="34">
        <f t="shared" si="329"/>
        <v>144.8064748190136</v>
      </c>
      <c r="L292" s="34">
        <f t="shared" si="329"/>
        <v>150.35069501750655</v>
      </c>
      <c r="M292" s="34">
        <f t="shared" ref="M292" si="330">100*M255/M274</f>
        <v>151.87786961748674</v>
      </c>
    </row>
    <row r="293" spans="1:13" ht="18" customHeight="1" x14ac:dyDescent="0.25">
      <c r="A293" s="95" t="s">
        <v>170</v>
      </c>
      <c r="B293" s="34">
        <f t="shared" ref="B293:L293" si="331">100*B256/B275</f>
        <v>76.678185248246919</v>
      </c>
      <c r="C293" s="34">
        <f t="shared" si="331"/>
        <v>87.035744116633609</v>
      </c>
      <c r="D293" s="34">
        <f t="shared" si="331"/>
        <v>100</v>
      </c>
      <c r="E293" s="34">
        <f t="shared" si="331"/>
        <v>115.5221894639527</v>
      </c>
      <c r="F293" s="34">
        <f t="shared" si="331"/>
        <v>115.51962757419888</v>
      </c>
      <c r="G293" s="34">
        <f t="shared" si="331"/>
        <v>118.95381944859268</v>
      </c>
      <c r="H293" s="34">
        <f t="shared" si="331"/>
        <v>134.38686642831854</v>
      </c>
      <c r="I293" s="34">
        <f t="shared" si="331"/>
        <v>142.63075535253481</v>
      </c>
      <c r="J293" s="34">
        <f t="shared" si="331"/>
        <v>160.14136730963639</v>
      </c>
      <c r="K293" s="34">
        <f t="shared" si="331"/>
        <v>169.8613852326163</v>
      </c>
      <c r="L293" s="34">
        <f t="shared" si="331"/>
        <v>179.97635976446435</v>
      </c>
      <c r="M293" s="34">
        <f t="shared" ref="M293" si="332">100*M256/M275</f>
        <v>194.49970669870012</v>
      </c>
    </row>
    <row r="294" spans="1:13" ht="18" customHeight="1" x14ac:dyDescent="0.25">
      <c r="A294" s="94" t="s">
        <v>46</v>
      </c>
      <c r="B294" s="34">
        <f t="shared" ref="B294:L294" si="333">100*B257/B276</f>
        <v>77.990195435617892</v>
      </c>
      <c r="C294" s="34">
        <f t="shared" si="333"/>
        <v>89.552891591797774</v>
      </c>
      <c r="D294" s="34">
        <f t="shared" si="333"/>
        <v>100</v>
      </c>
      <c r="E294" s="34">
        <f t="shared" si="333"/>
        <v>116.28593998811029</v>
      </c>
      <c r="F294" s="34">
        <f t="shared" si="333"/>
        <v>115.6583711417376</v>
      </c>
      <c r="G294" s="34">
        <f t="shared" si="333"/>
        <v>119.8303576484017</v>
      </c>
      <c r="H294" s="34">
        <f t="shared" si="333"/>
        <v>135.65874329535131</v>
      </c>
      <c r="I294" s="34">
        <f t="shared" si="333"/>
        <v>145.64862407280009</v>
      </c>
      <c r="J294" s="34">
        <f t="shared" si="333"/>
        <v>160.51952358711728</v>
      </c>
      <c r="K294" s="34">
        <f t="shared" si="333"/>
        <v>170.86370192774731</v>
      </c>
      <c r="L294" s="34">
        <f t="shared" si="333"/>
        <v>185.07642537646942</v>
      </c>
      <c r="M294" s="34">
        <f t="shared" ref="M294" si="334">100*M257/M276</f>
        <v>183.94146406728089</v>
      </c>
    </row>
    <row r="295" spans="1:13" ht="18" customHeight="1" x14ac:dyDescent="0.25">
      <c r="A295" s="94" t="s">
        <v>47</v>
      </c>
      <c r="B295" s="34">
        <f t="shared" ref="B295:L295" si="335">100*B258/B277</f>
        <v>86.636786619108648</v>
      </c>
      <c r="C295" s="34">
        <f t="shared" si="335"/>
        <v>161.25827568417725</v>
      </c>
      <c r="D295" s="34">
        <f t="shared" si="335"/>
        <v>100</v>
      </c>
      <c r="E295" s="34">
        <f t="shared" si="335"/>
        <v>134.18900134000722</v>
      </c>
      <c r="F295" s="34">
        <f t="shared" si="335"/>
        <v>116.60331975263682</v>
      </c>
      <c r="G295" s="34">
        <f t="shared" si="335"/>
        <v>140.20569509808476</v>
      </c>
      <c r="H295" s="34">
        <f t="shared" si="335"/>
        <v>76.353836160593119</v>
      </c>
      <c r="I295" s="34">
        <f t="shared" si="335"/>
        <v>205.26762076012696</v>
      </c>
      <c r="J295" s="34">
        <f t="shared" si="335"/>
        <v>300.03276395383011</v>
      </c>
      <c r="K295" s="34">
        <f t="shared" si="335"/>
        <v>184.2627790360462</v>
      </c>
      <c r="L295" s="34">
        <f t="shared" si="335"/>
        <v>207.79925605175274</v>
      </c>
      <c r="M295" s="34">
        <f t="shared" ref="M295" si="336">100*M258/M277</f>
        <v>159.85972245490825</v>
      </c>
    </row>
    <row r="296" spans="1:13" ht="18" customHeight="1" x14ac:dyDescent="0.25">
      <c r="A296" s="97" t="s">
        <v>48</v>
      </c>
      <c r="B296" s="34">
        <f t="shared" ref="B296:L296" si="337">100*B259/B278</f>
        <v>81.605482191307587</v>
      </c>
      <c r="C296" s="34">
        <f t="shared" si="337"/>
        <v>99.456664733932598</v>
      </c>
      <c r="D296" s="34">
        <f t="shared" si="337"/>
        <v>100</v>
      </c>
      <c r="E296" s="34">
        <f t="shared" si="337"/>
        <v>113.2200644065191</v>
      </c>
      <c r="F296" s="34">
        <f t="shared" si="337"/>
        <v>117.32610169354241</v>
      </c>
      <c r="G296" s="34">
        <f t="shared" si="337"/>
        <v>137.75157460651019</v>
      </c>
      <c r="H296" s="34">
        <f t="shared" si="337"/>
        <v>166.72522237568498</v>
      </c>
      <c r="I296" s="34">
        <f t="shared" si="337"/>
        <v>171.54787046213806</v>
      </c>
      <c r="J296" s="34">
        <f t="shared" si="337"/>
        <v>163.28730441529012</v>
      </c>
      <c r="K296" s="34">
        <f t="shared" si="337"/>
        <v>171.39491434273381</v>
      </c>
      <c r="L296" s="34">
        <f t="shared" si="337"/>
        <v>176.42927352242307</v>
      </c>
      <c r="M296" s="34">
        <f t="shared" ref="M296" si="338">100*M259/M278</f>
        <v>205.66828344177901</v>
      </c>
    </row>
    <row r="297" spans="1:13" ht="18" customHeight="1" x14ac:dyDescent="0.25">
      <c r="A297" s="94" t="s">
        <v>171</v>
      </c>
      <c r="B297" s="34">
        <f t="shared" ref="B297:L297" si="339">100*B260/B279</f>
        <v>77.992056701932526</v>
      </c>
      <c r="C297" s="34">
        <f t="shared" si="339"/>
        <v>100.98529923834919</v>
      </c>
      <c r="D297" s="34">
        <f t="shared" si="339"/>
        <v>100</v>
      </c>
      <c r="E297" s="34">
        <f t="shared" si="339"/>
        <v>117.8097000198744</v>
      </c>
      <c r="F297" s="34">
        <f t="shared" si="339"/>
        <v>119.71909922300885</v>
      </c>
      <c r="G297" s="34">
        <f t="shared" si="339"/>
        <v>149.29678245049951</v>
      </c>
      <c r="H297" s="34">
        <f t="shared" si="339"/>
        <v>191.45299405227331</v>
      </c>
      <c r="I297" s="34">
        <f t="shared" si="339"/>
        <v>202.36310107664801</v>
      </c>
      <c r="J297" s="34">
        <f t="shared" si="339"/>
        <v>190.72868459864307</v>
      </c>
      <c r="K297" s="34">
        <f t="shared" si="339"/>
        <v>191.79250548976924</v>
      </c>
      <c r="L297" s="34">
        <f t="shared" si="339"/>
        <v>199.86485500834735</v>
      </c>
      <c r="M297" s="34">
        <f t="shared" ref="M297" si="340">100*M260/M279</f>
        <v>222.44276656694828</v>
      </c>
    </row>
    <row r="298" spans="1:13" ht="18" customHeight="1" x14ac:dyDescent="0.25">
      <c r="A298" s="94" t="s">
        <v>172</v>
      </c>
      <c r="B298" s="34">
        <f t="shared" ref="B298:L298" si="341">100*B261/B280</f>
        <v>87.311495039522939</v>
      </c>
      <c r="C298" s="34">
        <f t="shared" si="341"/>
        <v>97.675632404506132</v>
      </c>
      <c r="D298" s="34">
        <f t="shared" si="341"/>
        <v>100</v>
      </c>
      <c r="E298" s="34">
        <f t="shared" si="341"/>
        <v>106.85311248956887</v>
      </c>
      <c r="F298" s="34">
        <f t="shared" si="341"/>
        <v>113.51560395866531</v>
      </c>
      <c r="G298" s="34">
        <f t="shared" si="341"/>
        <v>120.43504010213135</v>
      </c>
      <c r="H298" s="34">
        <f t="shared" si="341"/>
        <v>132.16206652783754</v>
      </c>
      <c r="I298" s="34">
        <f t="shared" si="341"/>
        <v>132.17221363917957</v>
      </c>
      <c r="J298" s="34">
        <f t="shared" si="341"/>
        <v>134.91276238842491</v>
      </c>
      <c r="K298" s="34">
        <f t="shared" si="341"/>
        <v>147.04053925876215</v>
      </c>
      <c r="L298" s="34">
        <f t="shared" si="341"/>
        <v>148.03054519324289</v>
      </c>
      <c r="M298" s="34">
        <f t="shared" ref="M298" si="342">100*M261/M280</f>
        <v>183.75244045002862</v>
      </c>
    </row>
    <row r="299" spans="1:13" ht="18" customHeight="1" x14ac:dyDescent="0.25">
      <c r="A299" s="97" t="s">
        <v>49</v>
      </c>
      <c r="B299" s="34">
        <f t="shared" ref="B299:L299" si="343">100*B262/B281</f>
        <v>87.613473063647163</v>
      </c>
      <c r="C299" s="34">
        <f t="shared" si="343"/>
        <v>101.58759725496965</v>
      </c>
      <c r="D299" s="34">
        <f t="shared" si="343"/>
        <v>100</v>
      </c>
      <c r="E299" s="34">
        <f t="shared" si="343"/>
        <v>116.7134382516397</v>
      </c>
      <c r="F299" s="34">
        <f t="shared" si="343"/>
        <v>117.5613832274212</v>
      </c>
      <c r="G299" s="34">
        <f t="shared" si="343"/>
        <v>131.99195270183364</v>
      </c>
      <c r="H299" s="34">
        <f t="shared" si="343"/>
        <v>156.16662708663696</v>
      </c>
      <c r="I299" s="34">
        <f t="shared" si="343"/>
        <v>168.38940455508319</v>
      </c>
      <c r="J299" s="34">
        <f t="shared" si="343"/>
        <v>164.39193546054275</v>
      </c>
      <c r="K299" s="34">
        <f t="shared" si="343"/>
        <v>172.09285287274028</v>
      </c>
      <c r="L299" s="34">
        <f t="shared" si="343"/>
        <v>173.50799539428141</v>
      </c>
      <c r="M299" s="34">
        <f t="shared" ref="M299" si="344">100*M262/M281</f>
        <v>177.92930257851486</v>
      </c>
    </row>
    <row r="300" spans="1:13" ht="18" customHeight="1" x14ac:dyDescent="0.25">
      <c r="A300" s="94" t="s">
        <v>173</v>
      </c>
      <c r="B300" s="34">
        <f t="shared" ref="B300:L300" si="345">100*B263/B282</f>
        <v>84.749273555101382</v>
      </c>
      <c r="C300" s="34">
        <f t="shared" si="345"/>
        <v>99.138592025984849</v>
      </c>
      <c r="D300" s="34">
        <f t="shared" si="345"/>
        <v>100</v>
      </c>
      <c r="E300" s="34">
        <f t="shared" si="345"/>
        <v>117.2173686700815</v>
      </c>
      <c r="F300" s="34">
        <f t="shared" si="345"/>
        <v>116.30379367439443</v>
      </c>
      <c r="G300" s="34">
        <f t="shared" si="345"/>
        <v>132.2814606091778</v>
      </c>
      <c r="H300" s="34">
        <f t="shared" si="345"/>
        <v>158.42197929735488</v>
      </c>
      <c r="I300" s="34">
        <f t="shared" si="345"/>
        <v>173.94616039797179</v>
      </c>
      <c r="J300" s="34">
        <f t="shared" si="345"/>
        <v>168.47879174486707</v>
      </c>
      <c r="K300" s="34">
        <f t="shared" si="345"/>
        <v>174.66704804968728</v>
      </c>
      <c r="L300" s="34">
        <f t="shared" si="345"/>
        <v>185.04382220977038</v>
      </c>
      <c r="M300" s="34">
        <f t="shared" ref="M300" si="346">100*M263/M282</f>
        <v>177.29552879643387</v>
      </c>
    </row>
    <row r="301" spans="1:13" ht="18" customHeight="1" x14ac:dyDescent="0.25">
      <c r="A301" s="94" t="s">
        <v>174</v>
      </c>
      <c r="B301" s="34">
        <f t="shared" ref="B301:L301" si="347">100*B264/B283</f>
        <v>99.98551415177279</v>
      </c>
      <c r="C301" s="34">
        <f t="shared" si="347"/>
        <v>110.91139415239586</v>
      </c>
      <c r="D301" s="34">
        <f t="shared" si="347"/>
        <v>100</v>
      </c>
      <c r="E301" s="34">
        <f t="shared" si="347"/>
        <v>114.49328928433562</v>
      </c>
      <c r="F301" s="34">
        <f t="shared" si="347"/>
        <v>122.05212384607179</v>
      </c>
      <c r="G301" s="34">
        <f t="shared" si="347"/>
        <v>130.89247767003874</v>
      </c>
      <c r="H301" s="34">
        <f t="shared" si="347"/>
        <v>146.71760054596695</v>
      </c>
      <c r="I301" s="34">
        <f t="shared" si="347"/>
        <v>147.30073239844717</v>
      </c>
      <c r="J301" s="34">
        <f t="shared" si="347"/>
        <v>147.86744012718384</v>
      </c>
      <c r="K301" s="34">
        <f t="shared" si="347"/>
        <v>162.30096648274665</v>
      </c>
      <c r="L301" s="34">
        <f t="shared" si="347"/>
        <v>146.59916969959099</v>
      </c>
      <c r="M301" s="34">
        <f t="shared" ref="M301" si="348">100*M264/M283</f>
        <v>180.53148055501779</v>
      </c>
    </row>
    <row r="302" spans="1:13" ht="18" customHeight="1" x14ac:dyDescent="0.25">
      <c r="A302" s="34"/>
      <c r="B302" s="34"/>
      <c r="C302" s="34"/>
      <c r="D302" s="34"/>
      <c r="E302" s="34"/>
      <c r="F302" s="34"/>
      <c r="G302" s="34"/>
      <c r="H302" s="34"/>
      <c r="I302" s="34"/>
      <c r="J302" s="34"/>
      <c r="K302" s="34"/>
    </row>
    <row r="303" spans="1:13" s="15" customFormat="1" ht="18" customHeight="1" x14ac:dyDescent="0.25">
      <c r="A303" s="147" t="s">
        <v>51</v>
      </c>
      <c r="B303" s="144"/>
      <c r="C303" s="144"/>
      <c r="D303" s="144"/>
      <c r="E303" s="144"/>
      <c r="F303" s="144"/>
      <c r="G303" s="144"/>
      <c r="H303" s="144"/>
      <c r="I303" s="144"/>
      <c r="J303" s="144"/>
      <c r="K303" s="144"/>
      <c r="L303" s="142"/>
    </row>
    <row r="304" spans="1:13" s="15" customFormat="1" ht="18" customHeight="1" x14ac:dyDescent="0.25">
      <c r="B304" s="106"/>
      <c r="C304" s="106"/>
      <c r="D304" s="106"/>
      <c r="E304" s="76"/>
      <c r="F304" s="76"/>
      <c r="G304" s="76"/>
      <c r="H304" s="76"/>
      <c r="I304" s="76"/>
      <c r="J304" s="76"/>
      <c r="L304" s="12"/>
      <c r="M304" s="12" t="s">
        <v>31</v>
      </c>
    </row>
    <row r="305" spans="1:13" s="15" customFormat="1" ht="18" customHeight="1" x14ac:dyDescent="0.25">
      <c r="A305" s="14" t="s">
        <v>2</v>
      </c>
      <c r="B305" s="37">
        <v>2005</v>
      </c>
      <c r="C305" s="37">
        <v>2006</v>
      </c>
      <c r="D305" s="37">
        <v>2007</v>
      </c>
      <c r="E305" s="37">
        <v>2008</v>
      </c>
      <c r="F305" s="37">
        <v>2009</v>
      </c>
      <c r="G305" s="37">
        <v>2010</v>
      </c>
      <c r="H305" s="37">
        <v>2011</v>
      </c>
      <c r="I305" s="37">
        <v>2012</v>
      </c>
      <c r="J305" s="37">
        <v>2013</v>
      </c>
      <c r="K305" s="37">
        <v>2014</v>
      </c>
      <c r="L305" s="37">
        <v>2015</v>
      </c>
      <c r="M305" s="37">
        <v>2016</v>
      </c>
    </row>
    <row r="306" spans="1:13" s="15" customFormat="1" ht="18" customHeight="1" x14ac:dyDescent="0.25">
      <c r="A306" s="15" t="s">
        <v>52</v>
      </c>
      <c r="B306" s="61">
        <v>2592358</v>
      </c>
      <c r="C306" s="61">
        <v>3394201</v>
      </c>
      <c r="D306" s="61">
        <v>3488390</v>
      </c>
      <c r="E306" s="61">
        <v>3976764.5999999996</v>
      </c>
      <c r="F306" s="61">
        <v>4453976.352</v>
      </c>
      <c r="G306" s="61">
        <v>5155878</v>
      </c>
      <c r="H306" s="61">
        <v>6974061</v>
      </c>
      <c r="I306" s="61">
        <v>8814805</v>
      </c>
      <c r="J306" s="61">
        <v>11125472</v>
      </c>
      <c r="K306" s="61">
        <v>13772965</v>
      </c>
      <c r="L306" s="61">
        <v>19934332</v>
      </c>
      <c r="M306" s="13">
        <v>21956365.799999997</v>
      </c>
    </row>
    <row r="307" spans="1:13" s="15" customFormat="1" ht="18" customHeight="1" x14ac:dyDescent="0.25">
      <c r="A307" s="15" t="s">
        <v>53</v>
      </c>
      <c r="B307" s="61">
        <f>B308-B306</f>
        <v>13313324.645276006</v>
      </c>
      <c r="C307" s="61">
        <f t="shared" ref="C307:M307" si="349">C308-C306</f>
        <v>16045896.429135378</v>
      </c>
      <c r="D307" s="61">
        <f t="shared" si="349"/>
        <v>18701069.218497198</v>
      </c>
      <c r="E307" s="61">
        <f t="shared" si="349"/>
        <v>23534850.957022503</v>
      </c>
      <c r="F307" s="61">
        <f t="shared" si="349"/>
        <v>27338826.856340401</v>
      </c>
      <c r="G307" s="61">
        <f t="shared" si="349"/>
        <v>32152489.174604967</v>
      </c>
      <c r="H307" s="61">
        <f t="shared" si="349"/>
        <v>38529741.437520444</v>
      </c>
      <c r="I307" s="61">
        <f t="shared" si="349"/>
        <v>44439589.418196343</v>
      </c>
      <c r="J307" s="61">
        <f t="shared" si="349"/>
        <v>50672003.937688857</v>
      </c>
      <c r="K307" s="61">
        <f t="shared" si="349"/>
        <v>54348963.391129062</v>
      </c>
      <c r="L307" s="61">
        <f t="shared" si="349"/>
        <v>57230249.009213403</v>
      </c>
      <c r="M307" s="61">
        <f t="shared" si="349"/>
        <v>66279574.179664135</v>
      </c>
    </row>
    <row r="308" spans="1:13" s="15" customFormat="1" ht="18" customHeight="1" x14ac:dyDescent="0.25">
      <c r="A308" s="15" t="s">
        <v>54</v>
      </c>
      <c r="B308" s="61">
        <f t="shared" ref="B308:L308" si="350">B74-B325</f>
        <v>15905682.645276006</v>
      </c>
      <c r="C308" s="61">
        <f t="shared" si="350"/>
        <v>19440097.429135378</v>
      </c>
      <c r="D308" s="61">
        <f t="shared" si="350"/>
        <v>22189459.218497198</v>
      </c>
      <c r="E308" s="61">
        <f t="shared" si="350"/>
        <v>27511615.557022501</v>
      </c>
      <c r="F308" s="61">
        <f t="shared" si="350"/>
        <v>31792803.208340403</v>
      </c>
      <c r="G308" s="61">
        <f t="shared" si="350"/>
        <v>37308367.174604967</v>
      </c>
      <c r="H308" s="61">
        <f t="shared" si="350"/>
        <v>45503802.437520444</v>
      </c>
      <c r="I308" s="61">
        <f t="shared" si="350"/>
        <v>53254394.418196343</v>
      </c>
      <c r="J308" s="61">
        <f t="shared" si="350"/>
        <v>61797475.937688857</v>
      </c>
      <c r="K308" s="61">
        <f t="shared" si="350"/>
        <v>68121928.391129062</v>
      </c>
      <c r="L308" s="61">
        <f t="shared" si="350"/>
        <v>77164581.009213403</v>
      </c>
      <c r="M308" s="61">
        <f t="shared" ref="M308" si="351">M74-M325</f>
        <v>88235939.979664132</v>
      </c>
    </row>
    <row r="309" spans="1:13" s="15" customFormat="1" ht="18" customHeight="1" x14ac:dyDescent="0.25">
      <c r="A309" s="15" t="s">
        <v>55</v>
      </c>
      <c r="B309" s="61">
        <f>B337</f>
        <v>-360601.9240225234</v>
      </c>
      <c r="C309" s="61">
        <f t="shared" ref="C309:L309" si="352">C337</f>
        <v>3462.878357612426</v>
      </c>
      <c r="D309" s="61">
        <f t="shared" si="352"/>
        <v>-321083.62924712698</v>
      </c>
      <c r="E309" s="61">
        <f t="shared" si="352"/>
        <v>-347611.72109719238</v>
      </c>
      <c r="F309" s="61">
        <f t="shared" si="352"/>
        <v>-348789.06301496876</v>
      </c>
      <c r="G309" s="61">
        <f t="shared" si="352"/>
        <v>-805443.86192655889</v>
      </c>
      <c r="H309" s="61">
        <f t="shared" si="352"/>
        <v>-1002538.6360430677</v>
      </c>
      <c r="I309" s="61">
        <f t="shared" si="352"/>
        <v>-896301.77961767965</v>
      </c>
      <c r="J309" s="61">
        <f t="shared" si="352"/>
        <v>-1124202.8154842539</v>
      </c>
      <c r="K309" s="61">
        <f t="shared" si="352"/>
        <v>-1030406.4871167012</v>
      </c>
      <c r="L309" s="61">
        <f t="shared" si="352"/>
        <v>-1787241.5110733313</v>
      </c>
      <c r="M309" s="61">
        <f t="shared" ref="M309" si="353">M337</f>
        <v>-2322348.7791100428</v>
      </c>
    </row>
    <row r="310" spans="1:13" s="15" customFormat="1" ht="18" customHeight="1" x14ac:dyDescent="0.25">
      <c r="A310" s="15" t="s">
        <v>56</v>
      </c>
      <c r="B310" s="61">
        <f>B308+B309</f>
        <v>15545080.721253483</v>
      </c>
      <c r="C310" s="61">
        <f t="shared" ref="C310:K310" si="354">C308+C309</f>
        <v>19443560.30749299</v>
      </c>
      <c r="D310" s="61">
        <f t="shared" si="354"/>
        <v>21868375.589250073</v>
      </c>
      <c r="E310" s="61">
        <f t="shared" si="354"/>
        <v>27164003.835925307</v>
      </c>
      <c r="F310" s="61">
        <f t="shared" si="354"/>
        <v>31444014.145325433</v>
      </c>
      <c r="G310" s="61">
        <f t="shared" si="354"/>
        <v>36502923.312678412</v>
      </c>
      <c r="H310" s="61">
        <f t="shared" si="354"/>
        <v>44501263.80147738</v>
      </c>
      <c r="I310" s="61">
        <f t="shared" si="354"/>
        <v>52358092.638578661</v>
      </c>
      <c r="J310" s="61">
        <f t="shared" si="354"/>
        <v>60673273.122204602</v>
      </c>
      <c r="K310" s="61">
        <f t="shared" si="354"/>
        <v>67091521.90401236</v>
      </c>
      <c r="L310" s="61">
        <f t="shared" ref="L310:M310" si="355">L308+L309</f>
        <v>75377339.498140067</v>
      </c>
      <c r="M310" s="61">
        <f t="shared" si="355"/>
        <v>85913591.200554088</v>
      </c>
    </row>
    <row r="311" spans="1:13" s="15" customFormat="1" ht="18" customHeight="1" x14ac:dyDescent="0.25">
      <c r="A311" s="15" t="s">
        <v>57</v>
      </c>
      <c r="B311" s="61">
        <f t="shared" ref="B311:L311" si="356">B75</f>
        <v>1160183.9438497345</v>
      </c>
      <c r="C311" s="61">
        <f t="shared" si="356"/>
        <v>1449760.8537142419</v>
      </c>
      <c r="D311" s="61">
        <f t="shared" si="356"/>
        <v>1821544.0813679253</v>
      </c>
      <c r="E311" s="61">
        <f t="shared" si="356"/>
        <v>2172568.46</v>
      </c>
      <c r="F311" s="61">
        <f t="shared" si="356"/>
        <v>2480568.1100000003</v>
      </c>
      <c r="G311" s="61">
        <f t="shared" si="356"/>
        <v>2815106</v>
      </c>
      <c r="H311" s="61">
        <f t="shared" si="356"/>
        <v>3261474.9932741951</v>
      </c>
      <c r="I311" s="61">
        <f t="shared" si="356"/>
        <v>3870726.3182741944</v>
      </c>
      <c r="J311" s="61">
        <f t="shared" si="356"/>
        <v>4480385.3158382</v>
      </c>
      <c r="K311" s="61">
        <f t="shared" si="356"/>
        <v>6453585</v>
      </c>
      <c r="L311" s="61">
        <f t="shared" si="356"/>
        <v>7116789.4528223816</v>
      </c>
      <c r="M311" s="61">
        <f t="shared" ref="M311" si="357">M75</f>
        <v>8041972.0816892907</v>
      </c>
    </row>
    <row r="312" spans="1:13" s="15" customFormat="1" ht="18" customHeight="1" x14ac:dyDescent="0.25">
      <c r="A312" s="15" t="s">
        <v>58</v>
      </c>
      <c r="B312" s="61">
        <f>B310+B311</f>
        <v>16705264.665103218</v>
      </c>
      <c r="C312" s="61">
        <f t="shared" ref="C312:I312" si="358">C310+C311</f>
        <v>20893321.161207233</v>
      </c>
      <c r="D312" s="61">
        <f t="shared" si="358"/>
        <v>23689919.670617998</v>
      </c>
      <c r="E312" s="61">
        <f t="shared" si="358"/>
        <v>29336572.295925308</v>
      </c>
      <c r="F312" s="61">
        <f t="shared" si="358"/>
        <v>33924582.255325437</v>
      </c>
      <c r="G312" s="61">
        <f t="shared" si="358"/>
        <v>39318029.312678412</v>
      </c>
      <c r="H312" s="61">
        <f t="shared" si="358"/>
        <v>47762738.794751577</v>
      </c>
      <c r="I312" s="61">
        <f t="shared" si="358"/>
        <v>56228818.956852853</v>
      </c>
      <c r="J312" s="61">
        <f>J310+J311</f>
        <v>65153658.438042805</v>
      </c>
      <c r="K312" s="61">
        <f>K310+K311</f>
        <v>73545106.904012352</v>
      </c>
      <c r="L312" s="61">
        <f t="shared" ref="L312:M312" si="359">L310+L311</f>
        <v>82494128.950962454</v>
      </c>
      <c r="M312" s="61">
        <f t="shared" si="359"/>
        <v>93955563.282243371</v>
      </c>
    </row>
    <row r="313" spans="1:13" s="15" customFormat="1" ht="18" customHeight="1" x14ac:dyDescent="0.25">
      <c r="A313" s="15" t="s">
        <v>59</v>
      </c>
      <c r="B313" s="61">
        <f>B343</f>
        <v>564303.39396952256</v>
      </c>
      <c r="C313" s="61">
        <f t="shared" ref="C313:K313" si="360">C343</f>
        <v>751067.37707924144</v>
      </c>
      <c r="D313" s="61">
        <f t="shared" si="360"/>
        <v>919723.93397888518</v>
      </c>
      <c r="E313" s="61">
        <f t="shared" si="360"/>
        <v>1007107.5806313555</v>
      </c>
      <c r="F313" s="61">
        <f t="shared" si="360"/>
        <v>1165430.9821265705</v>
      </c>
      <c r="G313" s="61">
        <f t="shared" si="360"/>
        <v>1491512.3695184826</v>
      </c>
      <c r="H313" s="61">
        <f t="shared" si="360"/>
        <v>1434156.871598416</v>
      </c>
      <c r="I313" s="61">
        <f t="shared" si="360"/>
        <v>1269196.8755131613</v>
      </c>
      <c r="J313" s="61">
        <f t="shared" si="360"/>
        <v>1241770.7261926427</v>
      </c>
      <c r="K313" s="61">
        <f t="shared" si="360"/>
        <v>789785.42553654173</v>
      </c>
      <c r="L313" s="61">
        <f t="shared" ref="L313:M313" si="361">L343</f>
        <v>1056237.8305856606</v>
      </c>
      <c r="M313" s="61">
        <f t="shared" si="361"/>
        <v>810507.34265405021</v>
      </c>
    </row>
    <row r="314" spans="1:13" s="15" customFormat="1" ht="18" customHeight="1" x14ac:dyDescent="0.25">
      <c r="A314" s="14" t="s">
        <v>60</v>
      </c>
      <c r="B314" s="71">
        <f>B312+B313</f>
        <v>17269568.05907274</v>
      </c>
      <c r="C314" s="71">
        <f t="shared" ref="C314:J314" si="362">C312+C313</f>
        <v>21644388.538286474</v>
      </c>
      <c r="D314" s="71">
        <f t="shared" si="362"/>
        <v>24609643.604596883</v>
      </c>
      <c r="E314" s="71">
        <f t="shared" si="362"/>
        <v>30343679.876556665</v>
      </c>
      <c r="F314" s="71">
        <f t="shared" si="362"/>
        <v>35090013.237452008</v>
      </c>
      <c r="G314" s="71">
        <f t="shared" si="362"/>
        <v>40809541.682196893</v>
      </c>
      <c r="H314" s="71">
        <f t="shared" si="362"/>
        <v>49196895.666349992</v>
      </c>
      <c r="I314" s="71">
        <f t="shared" si="362"/>
        <v>57498015.832366012</v>
      </c>
      <c r="J314" s="71">
        <f t="shared" si="362"/>
        <v>66395429.16423545</v>
      </c>
      <c r="K314" s="71">
        <f>K312+K313</f>
        <v>74334892.329548895</v>
      </c>
      <c r="L314" s="71">
        <f t="shared" ref="L314:M314" si="363">L312+L313</f>
        <v>83550366.781548113</v>
      </c>
      <c r="M314" s="71">
        <f t="shared" si="363"/>
        <v>94766070.62489742</v>
      </c>
    </row>
    <row r="315" spans="1:13" s="15" customFormat="1" ht="18" customHeight="1" x14ac:dyDescent="0.25">
      <c r="A315" s="15" t="s">
        <v>61</v>
      </c>
      <c r="B315" s="61">
        <f t="shared" ref="B315:L315" si="364">B253</f>
        <v>3245799.514905022</v>
      </c>
      <c r="C315" s="61">
        <f t="shared" si="364"/>
        <v>4158288.1981867356</v>
      </c>
      <c r="D315" s="61">
        <f t="shared" si="364"/>
        <v>4968233.729626325</v>
      </c>
      <c r="E315" s="61">
        <f t="shared" si="364"/>
        <v>5275677.382247352</v>
      </c>
      <c r="F315" s="61">
        <f t="shared" si="364"/>
        <v>6599152.4266805733</v>
      </c>
      <c r="G315" s="61">
        <f t="shared" si="364"/>
        <v>6451836.091570491</v>
      </c>
      <c r="H315" s="61">
        <f t="shared" si="364"/>
        <v>7293791.5194238173</v>
      </c>
      <c r="I315" s="61">
        <f t="shared" si="364"/>
        <v>9055182.0907961465</v>
      </c>
      <c r="J315" s="61">
        <f t="shared" si="364"/>
        <v>11580483.934404923</v>
      </c>
      <c r="K315" s="61">
        <f t="shared" si="364"/>
        <v>10996640.79879516</v>
      </c>
      <c r="L315" s="61">
        <f t="shared" si="364"/>
        <v>12454216.801466698</v>
      </c>
      <c r="M315" s="61">
        <f t="shared" ref="M315" si="365">M253</f>
        <v>14407309.276489204</v>
      </c>
    </row>
    <row r="316" spans="1:13" s="15" customFormat="1" ht="18" customHeight="1" x14ac:dyDescent="0.25">
      <c r="A316" s="15" t="s">
        <v>62</v>
      </c>
      <c r="B316" s="61">
        <f t="shared" ref="B316:L316" si="366">B254</f>
        <v>12361917.652941011</v>
      </c>
      <c r="C316" s="61">
        <f t="shared" si="366"/>
        <v>14480826.654858131</v>
      </c>
      <c r="D316" s="61">
        <f t="shared" si="366"/>
        <v>16348964.930507999</v>
      </c>
      <c r="E316" s="61">
        <f t="shared" si="366"/>
        <v>20826214.19327518</v>
      </c>
      <c r="F316" s="61">
        <f t="shared" si="366"/>
        <v>24829199.901418883</v>
      </c>
      <c r="G316" s="61">
        <f t="shared" si="366"/>
        <v>28512137.389519166</v>
      </c>
      <c r="H316" s="61">
        <f t="shared" si="366"/>
        <v>34415268.91819822</v>
      </c>
      <c r="I316" s="61">
        <f t="shared" si="366"/>
        <v>40669369.878022328</v>
      </c>
      <c r="J316" s="61">
        <f t="shared" si="366"/>
        <v>48835596.020488918</v>
      </c>
      <c r="K316" s="61">
        <f t="shared" si="366"/>
        <v>50968192.440593272</v>
      </c>
      <c r="L316" s="61">
        <f t="shared" si="366"/>
        <v>54747019.769607261</v>
      </c>
      <c r="M316" s="61">
        <f t="shared" ref="M316" si="367">M254</f>
        <v>63798602.952177286</v>
      </c>
    </row>
    <row r="317" spans="1:13" s="15" customFormat="1" ht="18" customHeight="1" x14ac:dyDescent="0.25">
      <c r="A317" s="15" t="s">
        <v>201</v>
      </c>
      <c r="B317" s="61">
        <f t="shared" ref="B317:L317" si="368">B255</f>
        <v>53492.017813634266</v>
      </c>
      <c r="C317" s="61">
        <f t="shared" si="368"/>
        <v>66785.233393063405</v>
      </c>
      <c r="D317" s="61">
        <f t="shared" si="368"/>
        <v>76641.79254377012</v>
      </c>
      <c r="E317" s="61">
        <f t="shared" si="368"/>
        <v>91729.990452338126</v>
      </c>
      <c r="F317" s="61">
        <f t="shared" si="368"/>
        <v>109515.59156127948</v>
      </c>
      <c r="G317" s="61">
        <f t="shared" si="368"/>
        <v>119384.69168521077</v>
      </c>
      <c r="H317" s="61">
        <f t="shared" si="368"/>
        <v>132663.71214937643</v>
      </c>
      <c r="I317" s="61">
        <f t="shared" si="368"/>
        <v>153911.43912667065</v>
      </c>
      <c r="J317" s="61">
        <f t="shared" si="368"/>
        <v>166107.25098064452</v>
      </c>
      <c r="K317" s="61">
        <f t="shared" si="368"/>
        <v>188697.38797975887</v>
      </c>
      <c r="L317" s="61">
        <f t="shared" si="368"/>
        <v>206148.36504210928</v>
      </c>
      <c r="M317" s="61">
        <f t="shared" ref="M317" si="369">M255</f>
        <v>267815.15980122332</v>
      </c>
    </row>
    <row r="318" spans="1:13" s="15" customFormat="1" ht="18" customHeight="1" x14ac:dyDescent="0.25">
      <c r="A318" s="15" t="s">
        <v>63</v>
      </c>
      <c r="B318" s="61">
        <f>B314-B315-B316-B317</f>
        <v>1608358.8734130727</v>
      </c>
      <c r="C318" s="61">
        <f t="shared" ref="C318:K318" si="370">C314-C315-C316-C317</f>
        <v>2938488.4518485428</v>
      </c>
      <c r="D318" s="61">
        <f t="shared" si="370"/>
        <v>3215803.1519187898</v>
      </c>
      <c r="E318" s="61">
        <f t="shared" si="370"/>
        <v>4150058.3105817959</v>
      </c>
      <c r="F318" s="61">
        <f t="shared" si="370"/>
        <v>3552145.3177912729</v>
      </c>
      <c r="G318" s="61">
        <f t="shared" si="370"/>
        <v>5726183.5094220266</v>
      </c>
      <c r="H318" s="61">
        <f t="shared" si="370"/>
        <v>7355171.5165785756</v>
      </c>
      <c r="I318" s="61">
        <f t="shared" si="370"/>
        <v>7619552.4244208634</v>
      </c>
      <c r="J318" s="61">
        <f t="shared" si="370"/>
        <v>5813241.9583609635</v>
      </c>
      <c r="K318" s="61">
        <f t="shared" si="370"/>
        <v>12181361.7021807</v>
      </c>
      <c r="L318" s="61">
        <f t="shared" ref="L318:M318" si="371">L314-L315-L316-L317</f>
        <v>16142981.845432039</v>
      </c>
      <c r="M318" s="61">
        <f t="shared" si="371"/>
        <v>16292343.236429714</v>
      </c>
    </row>
    <row r="319" spans="1:13" s="15" customFormat="1" ht="18" customHeight="1" x14ac:dyDescent="0.25">
      <c r="A319" s="14" t="s">
        <v>64</v>
      </c>
      <c r="B319" s="71">
        <f>B315+B316+B317+B318</f>
        <v>17269568.05907274</v>
      </c>
      <c r="C319" s="71">
        <f t="shared" ref="C319:L319" si="372">C315+C316+C317+C318</f>
        <v>21644388.538286474</v>
      </c>
      <c r="D319" s="71">
        <f t="shared" si="372"/>
        <v>24609643.604596883</v>
      </c>
      <c r="E319" s="71">
        <f t="shared" si="372"/>
        <v>30343679.876556665</v>
      </c>
      <c r="F319" s="71">
        <f t="shared" si="372"/>
        <v>35090013.237452008</v>
      </c>
      <c r="G319" s="71">
        <f t="shared" si="372"/>
        <v>40809541.682196893</v>
      </c>
      <c r="H319" s="71">
        <f t="shared" si="372"/>
        <v>49196895.666349992</v>
      </c>
      <c r="I319" s="71">
        <f t="shared" si="372"/>
        <v>57498015.832366005</v>
      </c>
      <c r="J319" s="71">
        <f t="shared" si="372"/>
        <v>66395429.16423545</v>
      </c>
      <c r="K319" s="71">
        <f t="shared" si="372"/>
        <v>74334892.329548895</v>
      </c>
      <c r="L319" s="71">
        <f t="shared" si="372"/>
        <v>83550366.781548113</v>
      </c>
      <c r="M319" s="71">
        <f t="shared" ref="M319" si="373">M315+M316+M317+M318</f>
        <v>94766070.62489742</v>
      </c>
    </row>
    <row r="320" spans="1:13" s="15" customFormat="1" ht="18" customHeight="1" x14ac:dyDescent="0.25">
      <c r="A320" s="147"/>
      <c r="B320" s="147"/>
      <c r="C320" s="147"/>
      <c r="D320" s="147"/>
      <c r="E320" s="147"/>
      <c r="F320" s="65"/>
      <c r="G320" s="65"/>
      <c r="H320" s="65"/>
      <c r="I320" s="65"/>
      <c r="J320" s="65"/>
      <c r="K320" s="65"/>
      <c r="L320" s="65">
        <f>L307-L325</f>
        <v>50647792.970839925</v>
      </c>
      <c r="M320" s="65">
        <f>M307-M325</f>
        <v>58812880.040426068</v>
      </c>
    </row>
    <row r="321" spans="1:13" s="15" customFormat="1" ht="18" customHeight="1" x14ac:dyDescent="0.25">
      <c r="A321" s="147" t="s">
        <v>65</v>
      </c>
      <c r="B321" s="144"/>
      <c r="C321" s="144"/>
      <c r="D321" s="144"/>
      <c r="E321" s="144"/>
      <c r="F321" s="144"/>
      <c r="G321" s="144"/>
      <c r="H321" s="144"/>
      <c r="I321" s="144"/>
      <c r="J321" s="144"/>
      <c r="K321" s="144"/>
      <c r="L321" s="142"/>
    </row>
    <row r="322" spans="1:13" s="15" customFormat="1" ht="18" customHeight="1" x14ac:dyDescent="0.25">
      <c r="A322" s="113"/>
      <c r="B322" s="114"/>
      <c r="C322" s="114">
        <f>C256/C325</f>
        <v>2.5188346924202212</v>
      </c>
      <c r="D322" s="115"/>
      <c r="E322" s="115"/>
      <c r="F322" s="115"/>
      <c r="G322" s="115"/>
      <c r="H322" s="115"/>
      <c r="I322" s="115"/>
      <c r="J322" s="115"/>
      <c r="K322" s="115"/>
      <c r="L322" s="116"/>
      <c r="M322" s="12" t="s">
        <v>31</v>
      </c>
    </row>
    <row r="323" spans="1:13" s="15" customFormat="1" ht="18" customHeight="1" x14ac:dyDescent="0.25">
      <c r="A323" s="14" t="s">
        <v>2</v>
      </c>
      <c r="B323" s="37">
        <v>2005</v>
      </c>
      <c r="C323" s="37">
        <v>2006</v>
      </c>
      <c r="D323" s="37">
        <v>2007</v>
      </c>
      <c r="E323" s="37">
        <v>2008</v>
      </c>
      <c r="F323" s="37">
        <v>2009</v>
      </c>
      <c r="G323" s="37">
        <v>2010</v>
      </c>
      <c r="H323" s="37">
        <v>2011</v>
      </c>
      <c r="I323" s="37">
        <v>2012</v>
      </c>
      <c r="J323" s="37">
        <v>2013</v>
      </c>
      <c r="K323" s="37">
        <v>2014</v>
      </c>
      <c r="L323" s="37">
        <v>2015</v>
      </c>
      <c r="M323" s="37">
        <v>2016</v>
      </c>
    </row>
    <row r="324" spans="1:13" s="14" customFormat="1" ht="18" customHeight="1" x14ac:dyDescent="0.25">
      <c r="A324" s="14" t="s">
        <v>63</v>
      </c>
      <c r="B324" s="61">
        <f t="shared" ref="B324:M324" si="374">B318</f>
        <v>1608358.8734130727</v>
      </c>
      <c r="C324" s="61">
        <f t="shared" si="374"/>
        <v>2938488.4518485428</v>
      </c>
      <c r="D324" s="61">
        <f t="shared" si="374"/>
        <v>3215803.1519187898</v>
      </c>
      <c r="E324" s="61">
        <f t="shared" si="374"/>
        <v>4150058.3105817959</v>
      </c>
      <c r="F324" s="61">
        <f t="shared" si="374"/>
        <v>3552145.3177912729</v>
      </c>
      <c r="G324" s="61">
        <f t="shared" si="374"/>
        <v>5726183.5094220266</v>
      </c>
      <c r="H324" s="61">
        <f t="shared" si="374"/>
        <v>7355171.5165785756</v>
      </c>
      <c r="I324" s="61">
        <f t="shared" si="374"/>
        <v>7619552.4244208634</v>
      </c>
      <c r="J324" s="61">
        <f t="shared" si="374"/>
        <v>5813241.9583609635</v>
      </c>
      <c r="K324" s="61">
        <f t="shared" si="374"/>
        <v>12181361.7021807</v>
      </c>
      <c r="L324" s="61">
        <f t="shared" si="374"/>
        <v>16142981.845432039</v>
      </c>
      <c r="M324" s="61">
        <f t="shared" si="374"/>
        <v>16292343.236429714</v>
      </c>
    </row>
    <row r="325" spans="1:13" s="15" customFormat="1" ht="18" customHeight="1" x14ac:dyDescent="0.25">
      <c r="A325" s="13" t="s">
        <v>66</v>
      </c>
      <c r="B325" s="61">
        <v>2046963</v>
      </c>
      <c r="C325" s="61">
        <v>2408577</v>
      </c>
      <c r="D325" s="61">
        <v>2759428.5</v>
      </c>
      <c r="E325" s="61">
        <v>3080755.5</v>
      </c>
      <c r="F325" s="61">
        <v>3453452.3094669543</v>
      </c>
      <c r="G325" s="61">
        <v>3712544.8753073337</v>
      </c>
      <c r="H325" s="61">
        <v>3997303.5</v>
      </c>
      <c r="I325" s="61">
        <v>4309093.1730000004</v>
      </c>
      <c r="J325" s="61">
        <v>4675366.0927050002</v>
      </c>
      <c r="K325" s="61">
        <v>5142902.7019755002</v>
      </c>
      <c r="L325" s="13">
        <v>6582456.0383734768</v>
      </c>
      <c r="M325" s="13">
        <v>7466694.1392380688</v>
      </c>
    </row>
    <row r="326" spans="1:13" s="15" customFormat="1" ht="18" customHeight="1" x14ac:dyDescent="0.25">
      <c r="A326" s="13" t="s">
        <v>67</v>
      </c>
      <c r="B326" s="61">
        <v>714325.39282785438</v>
      </c>
      <c r="C326" s="61">
        <v>6575905.3784135347</v>
      </c>
      <c r="D326" s="61">
        <v>1187616.5554245692</v>
      </c>
      <c r="E326" s="61">
        <v>625845.00097154186</v>
      </c>
      <c r="F326" s="61">
        <v>577635.64202773478</v>
      </c>
      <c r="G326" s="61">
        <v>752072.04985601583</v>
      </c>
      <c r="H326" s="61">
        <v>1083507.5494283016</v>
      </c>
      <c r="I326" s="61">
        <v>1221540.8957354983</v>
      </c>
      <c r="J326" s="61">
        <v>1140397.6155717748</v>
      </c>
      <c r="K326" s="61">
        <v>885664.20836593083</v>
      </c>
      <c r="L326" s="35">
        <v>703541.56846554345</v>
      </c>
      <c r="M326" s="35">
        <v>713674.8693844392</v>
      </c>
    </row>
    <row r="327" spans="1:13" s="15" customFormat="1" ht="18" customHeight="1" x14ac:dyDescent="0.25">
      <c r="A327" s="29" t="s">
        <v>68</v>
      </c>
      <c r="B327" s="71">
        <f>B324+B325+B326</f>
        <v>4369647.2662409274</v>
      </c>
      <c r="C327" s="71">
        <f t="shared" ref="C327:K327" si="375">C324+C325+C326</f>
        <v>11922970.830262076</v>
      </c>
      <c r="D327" s="71">
        <f t="shared" si="375"/>
        <v>7162848.2073433585</v>
      </c>
      <c r="E327" s="71">
        <f t="shared" si="375"/>
        <v>7856658.8115533376</v>
      </c>
      <c r="F327" s="71">
        <f t="shared" si="375"/>
        <v>7583233.269285962</v>
      </c>
      <c r="G327" s="71">
        <f t="shared" si="375"/>
        <v>10190800.434585376</v>
      </c>
      <c r="H327" s="71">
        <f t="shared" si="375"/>
        <v>12435982.566006877</v>
      </c>
      <c r="I327" s="71">
        <f t="shared" si="375"/>
        <v>13150186.493156362</v>
      </c>
      <c r="J327" s="71">
        <f t="shared" si="375"/>
        <v>11629005.666637737</v>
      </c>
      <c r="K327" s="71">
        <f t="shared" si="375"/>
        <v>18209928.612522133</v>
      </c>
      <c r="L327" s="71">
        <f t="shared" ref="L327:M327" si="376">L324+L325+L326</f>
        <v>23428979.452271059</v>
      </c>
      <c r="M327" s="71">
        <f t="shared" si="376"/>
        <v>24472712.245052218</v>
      </c>
    </row>
    <row r="328" spans="1:13" s="15" customFormat="1" ht="18" customHeight="1" x14ac:dyDescent="0.25">
      <c r="A328" s="13" t="s">
        <v>69</v>
      </c>
      <c r="B328" s="61">
        <f t="shared" ref="B328:L328" si="377">B258</f>
        <v>-703584.53097390337</v>
      </c>
      <c r="C328" s="61">
        <f t="shared" si="377"/>
        <v>-394585.80751658435</v>
      </c>
      <c r="D328" s="61">
        <f t="shared" si="377"/>
        <v>366228.2363574226</v>
      </c>
      <c r="E328" s="61">
        <f t="shared" si="377"/>
        <v>-520795.7495643539</v>
      </c>
      <c r="F328" s="61">
        <f t="shared" si="377"/>
        <v>-1404814.2481661953</v>
      </c>
      <c r="G328" s="61">
        <f t="shared" si="377"/>
        <v>-606713.75527554448</v>
      </c>
      <c r="H328" s="61">
        <f t="shared" si="377"/>
        <v>213707.75784871954</v>
      </c>
      <c r="I328" s="61">
        <f t="shared" si="377"/>
        <v>-1275621.7289715619</v>
      </c>
      <c r="J328" s="61">
        <f t="shared" si="377"/>
        <v>-109265.70917659585</v>
      </c>
      <c r="K328" s="61">
        <f t="shared" si="377"/>
        <v>-1949130.7428492324</v>
      </c>
      <c r="L328" s="61">
        <f t="shared" si="377"/>
        <v>-6405326.0475813644</v>
      </c>
      <c r="M328" s="61">
        <f t="shared" ref="M328" si="378">M258</f>
        <v>-9209861.2264766153</v>
      </c>
    </row>
    <row r="329" spans="1:13" s="15" customFormat="1" ht="18" customHeight="1" x14ac:dyDescent="0.25">
      <c r="A329" s="13" t="s">
        <v>70</v>
      </c>
      <c r="B329" s="61">
        <f t="shared" ref="B329:K329" si="379">B470</f>
        <v>4681578.7074213391</v>
      </c>
      <c r="C329" s="61">
        <f t="shared" si="379"/>
        <v>6461393.1144820033</v>
      </c>
      <c r="D329" s="61">
        <f t="shared" si="379"/>
        <v>8427686.7141737547</v>
      </c>
      <c r="E329" s="61">
        <f t="shared" si="379"/>
        <v>11030529.171338186</v>
      </c>
      <c r="F329" s="61">
        <f t="shared" si="379"/>
        <v>10883739.571344491</v>
      </c>
      <c r="G329" s="61">
        <f t="shared" si="379"/>
        <v>12572205.189984746</v>
      </c>
      <c r="H329" s="61">
        <f t="shared" si="379"/>
        <v>17324766.727342986</v>
      </c>
      <c r="I329" s="61">
        <f t="shared" si="379"/>
        <v>18786138.434352223</v>
      </c>
      <c r="J329" s="61">
        <f t="shared" si="379"/>
        <v>21625330.824852053</v>
      </c>
      <c r="K329" s="61">
        <f t="shared" si="379"/>
        <v>25968850.616736066</v>
      </c>
      <c r="L329" s="61">
        <f t="shared" ref="L329:M329" si="380">L470</f>
        <v>31122532.515093472</v>
      </c>
      <c r="M329" s="61">
        <f t="shared" si="380"/>
        <v>34768000.755598508</v>
      </c>
    </row>
    <row r="330" spans="1:13" s="15" customFormat="1" ht="18" customHeight="1" x14ac:dyDescent="0.25">
      <c r="A330" s="13" t="s">
        <v>71</v>
      </c>
      <c r="B330" s="61">
        <f t="shared" ref="B330:K330" si="381">B327-B328-B329</f>
        <v>391653.08979349118</v>
      </c>
      <c r="C330" s="61">
        <f t="shared" si="381"/>
        <v>5856163.523296657</v>
      </c>
      <c r="D330" s="61">
        <f t="shared" si="381"/>
        <v>-1631066.7431878187</v>
      </c>
      <c r="E330" s="61">
        <f t="shared" si="381"/>
        <v>-2653074.6102204937</v>
      </c>
      <c r="F330" s="61">
        <f t="shared" si="381"/>
        <v>-1895692.0538923331</v>
      </c>
      <c r="G330" s="61">
        <f t="shared" si="381"/>
        <v>-1774691.0001238268</v>
      </c>
      <c r="H330" s="61">
        <f t="shared" si="381"/>
        <v>-5102491.9191848282</v>
      </c>
      <c r="I330" s="61">
        <f t="shared" si="381"/>
        <v>-4360330.2122242991</v>
      </c>
      <c r="J330" s="61">
        <f t="shared" si="381"/>
        <v>-9887059.4490377195</v>
      </c>
      <c r="K330" s="61">
        <f t="shared" si="381"/>
        <v>-5809791.2613647021</v>
      </c>
      <c r="L330" s="61">
        <f t="shared" ref="L330:M330" si="382">L327-L328-L329</f>
        <v>-1288227.0152410492</v>
      </c>
      <c r="M330" s="61">
        <f t="shared" si="382"/>
        <v>-1085427.2840696722</v>
      </c>
    </row>
    <row r="331" spans="1:13" s="15" customFormat="1" ht="18" customHeight="1" x14ac:dyDescent="0.25">
      <c r="A331" s="29" t="s">
        <v>72</v>
      </c>
      <c r="B331" s="71">
        <f t="shared" ref="B331:K331" si="383">B328+B329+B330</f>
        <v>4369647.2662409265</v>
      </c>
      <c r="C331" s="71">
        <f t="shared" si="383"/>
        <v>11922970.830262076</v>
      </c>
      <c r="D331" s="71">
        <f t="shared" si="383"/>
        <v>7162848.2073433585</v>
      </c>
      <c r="E331" s="71">
        <f t="shared" si="383"/>
        <v>7856658.8115533385</v>
      </c>
      <c r="F331" s="71">
        <f t="shared" si="383"/>
        <v>7583233.269285962</v>
      </c>
      <c r="G331" s="71">
        <f t="shared" si="383"/>
        <v>10190800.434585376</v>
      </c>
      <c r="H331" s="71">
        <f t="shared" si="383"/>
        <v>12435982.566006878</v>
      </c>
      <c r="I331" s="71">
        <f t="shared" si="383"/>
        <v>13150186.49315636</v>
      </c>
      <c r="J331" s="71">
        <f t="shared" si="383"/>
        <v>11629005.666637737</v>
      </c>
      <c r="K331" s="71">
        <f t="shared" si="383"/>
        <v>18209928.612522133</v>
      </c>
      <c r="L331" s="71">
        <f t="shared" ref="L331:M331" si="384">L328+L329+L330</f>
        <v>23428979.452271059</v>
      </c>
      <c r="M331" s="71">
        <f t="shared" si="384"/>
        <v>24472712.245052218</v>
      </c>
    </row>
    <row r="332" spans="1:13" s="15" customFormat="1" ht="18" customHeight="1" x14ac:dyDescent="0.25">
      <c r="A332" s="61"/>
      <c r="B332" s="61"/>
      <c r="C332" s="61"/>
      <c r="D332" s="61"/>
      <c r="E332" s="61"/>
      <c r="F332" s="61"/>
      <c r="G332" s="61"/>
      <c r="H332" s="61"/>
      <c r="I332" s="61"/>
      <c r="J332" s="61"/>
      <c r="K332" s="61"/>
      <c r="L332" s="61"/>
    </row>
    <row r="333" spans="1:13" s="15" customFormat="1" ht="18" customHeight="1" x14ac:dyDescent="0.25">
      <c r="A333" s="147" t="s">
        <v>73</v>
      </c>
      <c r="B333" s="144"/>
      <c r="C333" s="144"/>
      <c r="D333" s="144"/>
      <c r="E333" s="144"/>
      <c r="F333" s="144"/>
      <c r="G333" s="144"/>
      <c r="H333" s="144"/>
      <c r="I333" s="144"/>
      <c r="J333" s="144"/>
      <c r="K333" s="144"/>
      <c r="L333" s="142"/>
    </row>
    <row r="334" spans="1:13" s="15" customFormat="1" ht="18" customHeight="1" x14ac:dyDescent="0.25">
      <c r="B334" s="67"/>
      <c r="C334" s="67"/>
      <c r="D334" s="67"/>
      <c r="E334" s="67"/>
      <c r="F334" s="67"/>
      <c r="G334" s="67"/>
      <c r="H334" s="67"/>
      <c r="I334" s="67"/>
      <c r="J334" s="32"/>
      <c r="K334" s="13"/>
      <c r="L334" s="12"/>
      <c r="M334" s="12" t="s">
        <v>31</v>
      </c>
    </row>
    <row r="335" spans="1:13" s="15" customFormat="1" ht="18" customHeight="1" x14ac:dyDescent="0.25">
      <c r="A335" s="14" t="s">
        <v>2</v>
      </c>
      <c r="B335" s="37">
        <v>2005</v>
      </c>
      <c r="C335" s="37">
        <v>2006</v>
      </c>
      <c r="D335" s="37">
        <v>2007</v>
      </c>
      <c r="E335" s="37">
        <v>2008</v>
      </c>
      <c r="F335" s="37">
        <v>2009</v>
      </c>
      <c r="G335" s="37">
        <v>2010</v>
      </c>
      <c r="H335" s="37">
        <v>2011</v>
      </c>
      <c r="I335" s="37">
        <v>2012</v>
      </c>
      <c r="J335" s="37">
        <v>2013</v>
      </c>
      <c r="K335" s="37">
        <v>2014</v>
      </c>
      <c r="L335" s="37">
        <v>2015</v>
      </c>
      <c r="M335" s="37">
        <v>2016</v>
      </c>
    </row>
    <row r="336" spans="1:13" s="15" customFormat="1" ht="18" customHeight="1" x14ac:dyDescent="0.25">
      <c r="A336" s="15" t="s">
        <v>74</v>
      </c>
      <c r="B336" s="61">
        <f t="shared" ref="B336:L336" si="385">B74</f>
        <v>17952645.645276006</v>
      </c>
      <c r="C336" s="61">
        <f t="shared" si="385"/>
        <v>21848674.429135378</v>
      </c>
      <c r="D336" s="61">
        <f t="shared" si="385"/>
        <v>24948887.718497198</v>
      </c>
      <c r="E336" s="61">
        <f t="shared" si="385"/>
        <v>30592371.057022501</v>
      </c>
      <c r="F336" s="61">
        <f t="shared" si="385"/>
        <v>35246255.517807357</v>
      </c>
      <c r="G336" s="61">
        <f t="shared" si="385"/>
        <v>41020912.049912304</v>
      </c>
      <c r="H336" s="61">
        <f t="shared" si="385"/>
        <v>49501105.937520444</v>
      </c>
      <c r="I336" s="61">
        <f t="shared" si="385"/>
        <v>57563487.591196343</v>
      </c>
      <c r="J336" s="61">
        <f t="shared" si="385"/>
        <v>66472842.030393854</v>
      </c>
      <c r="K336" s="61">
        <f t="shared" si="385"/>
        <v>73264831.093104556</v>
      </c>
      <c r="L336" s="61">
        <f t="shared" si="385"/>
        <v>83747037.047586873</v>
      </c>
      <c r="M336" s="61">
        <f t="shared" ref="M336" si="386">M74</f>
        <v>95702634.118902206</v>
      </c>
    </row>
    <row r="337" spans="1:15" s="15" customFormat="1" ht="18" customHeight="1" x14ac:dyDescent="0.25">
      <c r="A337" s="15" t="s">
        <v>75</v>
      </c>
      <c r="B337" s="61">
        <f t="shared" ref="B337:K337" si="387">B338-B339</f>
        <v>-360601.9240225234</v>
      </c>
      <c r="C337" s="61">
        <f t="shared" si="387"/>
        <v>3462.878357612426</v>
      </c>
      <c r="D337" s="61">
        <f t="shared" si="387"/>
        <v>-321083.62924712698</v>
      </c>
      <c r="E337" s="61">
        <f t="shared" si="387"/>
        <v>-347611.72109719238</v>
      </c>
      <c r="F337" s="61">
        <f t="shared" si="387"/>
        <v>-348789.06301496876</v>
      </c>
      <c r="G337" s="61">
        <f t="shared" si="387"/>
        <v>-805443.86192655889</v>
      </c>
      <c r="H337" s="61">
        <f t="shared" si="387"/>
        <v>-1002538.6360430677</v>
      </c>
      <c r="I337" s="61">
        <f t="shared" si="387"/>
        <v>-896301.77961767965</v>
      </c>
      <c r="J337" s="61">
        <f t="shared" si="387"/>
        <v>-1124202.8154842539</v>
      </c>
      <c r="K337" s="61">
        <f t="shared" si="387"/>
        <v>-1030406.4871167012</v>
      </c>
      <c r="L337" s="61">
        <f t="shared" ref="L337:M337" si="388">L338-L339</f>
        <v>-1787241.5110733313</v>
      </c>
      <c r="M337" s="61">
        <f t="shared" si="388"/>
        <v>-2322348.7791100428</v>
      </c>
    </row>
    <row r="338" spans="1:15" s="15" customFormat="1" ht="18" customHeight="1" x14ac:dyDescent="0.25">
      <c r="A338" s="15" t="s">
        <v>76</v>
      </c>
      <c r="B338" s="61">
        <v>91627.314236839549</v>
      </c>
      <c r="C338" s="61">
        <v>100916.56440719531</v>
      </c>
      <c r="D338" s="61">
        <v>133226.59540663558</v>
      </c>
      <c r="E338" s="61">
        <v>146275.11440755249</v>
      </c>
      <c r="F338" s="61">
        <v>210540.57584228332</v>
      </c>
      <c r="G338" s="61">
        <v>225223.469937382</v>
      </c>
      <c r="H338" s="61">
        <v>285405.34502598585</v>
      </c>
      <c r="I338" s="61">
        <v>205969.62502314325</v>
      </c>
      <c r="J338" s="61">
        <v>207821.26787277195</v>
      </c>
      <c r="K338" s="61">
        <v>195348.91780588176</v>
      </c>
      <c r="L338" s="66">
        <v>218949.49028528851</v>
      </c>
      <c r="M338" s="66">
        <v>203564.29026033747</v>
      </c>
      <c r="N338" s="66"/>
      <c r="O338" s="13"/>
    </row>
    <row r="339" spans="1:15" s="15" customFormat="1" ht="18" customHeight="1" x14ac:dyDescent="0.25">
      <c r="A339" s="15" t="s">
        <v>77</v>
      </c>
      <c r="B339" s="61">
        <v>452229.23825936293</v>
      </c>
      <c r="C339" s="61">
        <v>97453.686049582888</v>
      </c>
      <c r="D339" s="61">
        <v>454310.22465376253</v>
      </c>
      <c r="E339" s="61">
        <v>493886.8355047449</v>
      </c>
      <c r="F339" s="61">
        <v>559329.63885725208</v>
      </c>
      <c r="G339" s="61">
        <v>1030667.3318639409</v>
      </c>
      <c r="H339" s="61">
        <v>1287943.9810690535</v>
      </c>
      <c r="I339" s="61">
        <v>1102271.4046408229</v>
      </c>
      <c r="J339" s="61">
        <v>1332024.0833570259</v>
      </c>
      <c r="K339" s="61">
        <v>1225755.4049225829</v>
      </c>
      <c r="L339" s="66">
        <v>2006191.0013586199</v>
      </c>
      <c r="M339" s="66">
        <v>2525913.0693703801</v>
      </c>
      <c r="N339" s="66"/>
      <c r="O339" s="13"/>
    </row>
    <row r="340" spans="1:15" s="15" customFormat="1" ht="18" customHeight="1" x14ac:dyDescent="0.25">
      <c r="A340" s="14" t="s">
        <v>78</v>
      </c>
      <c r="B340" s="71">
        <f t="shared" ref="B340:M340" si="389">B336+B337</f>
        <v>17592043.721253484</v>
      </c>
      <c r="C340" s="71">
        <f t="shared" si="389"/>
        <v>21852137.30749299</v>
      </c>
      <c r="D340" s="71">
        <f t="shared" si="389"/>
        <v>24627804.089250073</v>
      </c>
      <c r="E340" s="71">
        <f t="shared" si="389"/>
        <v>30244759.335925307</v>
      </c>
      <c r="F340" s="71">
        <f t="shared" si="389"/>
        <v>34897466.454792388</v>
      </c>
      <c r="G340" s="71">
        <f t="shared" si="389"/>
        <v>40215468.187985748</v>
      </c>
      <c r="H340" s="71">
        <f t="shared" si="389"/>
        <v>48498567.30147738</v>
      </c>
      <c r="I340" s="71">
        <f t="shared" si="389"/>
        <v>56667185.811578661</v>
      </c>
      <c r="J340" s="71">
        <f t="shared" si="389"/>
        <v>65348639.214909598</v>
      </c>
      <c r="K340" s="71">
        <f t="shared" si="389"/>
        <v>72234424.605987862</v>
      </c>
      <c r="L340" s="71">
        <f t="shared" si="389"/>
        <v>81959795.536513537</v>
      </c>
      <c r="M340" s="71">
        <f t="shared" si="389"/>
        <v>93380285.339792162</v>
      </c>
    </row>
    <row r="341" spans="1:15" s="15" customFormat="1" ht="18" customHeight="1" x14ac:dyDescent="0.25">
      <c r="A341" s="15" t="s">
        <v>79</v>
      </c>
      <c r="B341" s="13">
        <f t="shared" ref="B341:M341" si="390">B325</f>
        <v>2046963</v>
      </c>
      <c r="C341" s="13">
        <f t="shared" si="390"/>
        <v>2408577</v>
      </c>
      <c r="D341" s="13">
        <f t="shared" si="390"/>
        <v>2759428.5</v>
      </c>
      <c r="E341" s="13">
        <f t="shared" si="390"/>
        <v>3080755.5</v>
      </c>
      <c r="F341" s="13">
        <f t="shared" si="390"/>
        <v>3453452.3094669543</v>
      </c>
      <c r="G341" s="13">
        <f t="shared" si="390"/>
        <v>3712544.8753073337</v>
      </c>
      <c r="H341" s="13">
        <f t="shared" si="390"/>
        <v>3997303.5</v>
      </c>
      <c r="I341" s="13">
        <f t="shared" si="390"/>
        <v>4309093.1730000004</v>
      </c>
      <c r="J341" s="13">
        <f t="shared" si="390"/>
        <v>4675366.0927050002</v>
      </c>
      <c r="K341" s="13">
        <f t="shared" si="390"/>
        <v>5142902.7019755002</v>
      </c>
      <c r="L341" s="13">
        <f t="shared" si="390"/>
        <v>6582456.0383734768</v>
      </c>
      <c r="M341" s="13">
        <f t="shared" si="390"/>
        <v>7466694.1392380688</v>
      </c>
      <c r="N341" s="13"/>
      <c r="O341" s="13"/>
    </row>
    <row r="342" spans="1:15" s="15" customFormat="1" ht="18" customHeight="1" x14ac:dyDescent="0.25">
      <c r="A342" s="14" t="s">
        <v>80</v>
      </c>
      <c r="B342" s="71">
        <f t="shared" ref="B342:L342" si="391">B340-B341</f>
        <v>15545080.721253484</v>
      </c>
      <c r="C342" s="71">
        <f t="shared" si="391"/>
        <v>19443560.30749299</v>
      </c>
      <c r="D342" s="71">
        <f t="shared" si="391"/>
        <v>21868375.589250073</v>
      </c>
      <c r="E342" s="71">
        <f t="shared" si="391"/>
        <v>27164003.835925307</v>
      </c>
      <c r="F342" s="71">
        <f t="shared" si="391"/>
        <v>31444014.145325433</v>
      </c>
      <c r="G342" s="71">
        <f t="shared" si="391"/>
        <v>36502923.312678412</v>
      </c>
      <c r="H342" s="71">
        <f t="shared" si="391"/>
        <v>44501263.80147738</v>
      </c>
      <c r="I342" s="71">
        <f t="shared" si="391"/>
        <v>52358092.638578661</v>
      </c>
      <c r="J342" s="71">
        <f t="shared" si="391"/>
        <v>60673273.122204602</v>
      </c>
      <c r="K342" s="71">
        <f t="shared" si="391"/>
        <v>67091521.90401236</v>
      </c>
      <c r="L342" s="71">
        <f t="shared" si="391"/>
        <v>75377339.498140067</v>
      </c>
      <c r="M342" s="71">
        <f t="shared" ref="M342" si="392">M340-M341</f>
        <v>85913591.200554088</v>
      </c>
      <c r="N342" s="13"/>
      <c r="O342" s="13"/>
    </row>
    <row r="343" spans="1:15" s="15" customFormat="1" ht="18" customHeight="1" x14ac:dyDescent="0.25">
      <c r="A343" s="15" t="s">
        <v>81</v>
      </c>
      <c r="B343" s="61">
        <f>B344-B345</f>
        <v>564303.39396952256</v>
      </c>
      <c r="C343" s="61">
        <f t="shared" ref="C343:L343" si="393">C344-C345</f>
        <v>751067.37707924144</v>
      </c>
      <c r="D343" s="61">
        <f t="shared" si="393"/>
        <v>919723.93397888518</v>
      </c>
      <c r="E343" s="61">
        <f t="shared" si="393"/>
        <v>1007107.5806313555</v>
      </c>
      <c r="F343" s="61">
        <f t="shared" si="393"/>
        <v>1165430.9821265705</v>
      </c>
      <c r="G343" s="61">
        <f t="shared" si="393"/>
        <v>1491512.3695184826</v>
      </c>
      <c r="H343" s="61">
        <f t="shared" si="393"/>
        <v>1434156.871598416</v>
      </c>
      <c r="I343" s="61">
        <f t="shared" si="393"/>
        <v>1269196.8755131613</v>
      </c>
      <c r="J343" s="61">
        <f t="shared" si="393"/>
        <v>1241770.7261926427</v>
      </c>
      <c r="K343" s="61">
        <f t="shared" si="393"/>
        <v>789785.42553654173</v>
      </c>
      <c r="L343" s="61">
        <f t="shared" si="393"/>
        <v>1056237.8305856606</v>
      </c>
      <c r="M343" s="61">
        <f t="shared" ref="M343" si="394">M344-M345</f>
        <v>810507.34265405021</v>
      </c>
    </row>
    <row r="344" spans="1:15" s="15" customFormat="1" ht="18" customHeight="1" x14ac:dyDescent="0.25">
      <c r="A344" s="15" t="s">
        <v>82</v>
      </c>
      <c r="B344" s="61">
        <v>640549.23356981785</v>
      </c>
      <c r="C344" s="61">
        <v>833626.21402529208</v>
      </c>
      <c r="D344" s="61">
        <v>1010035.921770561</v>
      </c>
      <c r="E344" s="61">
        <v>1102242.6922487402</v>
      </c>
      <c r="F344" s="61">
        <v>1254814.3861783051</v>
      </c>
      <c r="G344" s="61">
        <v>1602104.4805815462</v>
      </c>
      <c r="H344" s="61">
        <v>1579336.4287005616</v>
      </c>
      <c r="I344" s="61">
        <v>1434915.0919358979</v>
      </c>
      <c r="J344" s="61">
        <v>1340462.1002958277</v>
      </c>
      <c r="K344" s="61">
        <v>885963.54789691977</v>
      </c>
      <c r="L344" s="61">
        <v>1215382.3017228446</v>
      </c>
      <c r="M344" s="61">
        <v>965585.00284477125</v>
      </c>
    </row>
    <row r="345" spans="1:15" s="15" customFormat="1" ht="18" customHeight="1" x14ac:dyDescent="0.25">
      <c r="A345" s="15" t="s">
        <v>83</v>
      </c>
      <c r="B345" s="61">
        <v>76245.839600295309</v>
      </c>
      <c r="C345" s="61">
        <v>82558.836946050666</v>
      </c>
      <c r="D345" s="61">
        <v>90311.987791675885</v>
      </c>
      <c r="E345" s="61">
        <v>95135.111617384755</v>
      </c>
      <c r="F345" s="61">
        <v>89383.404051734571</v>
      </c>
      <c r="G345" s="61">
        <v>110592.11106306354</v>
      </c>
      <c r="H345" s="61">
        <v>145179.5571021456</v>
      </c>
      <c r="I345" s="61">
        <v>165718.21642273659</v>
      </c>
      <c r="J345" s="61">
        <v>98691.374103185095</v>
      </c>
      <c r="K345" s="61">
        <v>96178.12236037798</v>
      </c>
      <c r="L345" s="61">
        <v>159144.47113718401</v>
      </c>
      <c r="M345" s="61">
        <v>155077.66019072101</v>
      </c>
    </row>
    <row r="346" spans="1:15" s="15" customFormat="1" ht="18" customHeight="1" x14ac:dyDescent="0.25">
      <c r="A346" s="14" t="s">
        <v>84</v>
      </c>
      <c r="B346" s="71">
        <f t="shared" ref="B346:K346" si="395">B342+B343</f>
        <v>16109384.115223007</v>
      </c>
      <c r="C346" s="71">
        <f t="shared" si="395"/>
        <v>20194627.684572231</v>
      </c>
      <c r="D346" s="71">
        <f>D342+D343</f>
        <v>22788099.523228958</v>
      </c>
      <c r="E346" s="71">
        <f t="shared" si="395"/>
        <v>28171111.416556664</v>
      </c>
      <c r="F346" s="71">
        <f>F342+F343</f>
        <v>32609445.127452005</v>
      </c>
      <c r="G346" s="71">
        <f>G342+G343</f>
        <v>37994435.682196893</v>
      </c>
      <c r="H346" s="71">
        <f t="shared" si="395"/>
        <v>45935420.673075795</v>
      </c>
      <c r="I346" s="71">
        <f t="shared" si="395"/>
        <v>53627289.51409182</v>
      </c>
      <c r="J346" s="71">
        <f t="shared" si="395"/>
        <v>61915043.848397247</v>
      </c>
      <c r="K346" s="71">
        <f t="shared" si="395"/>
        <v>67881307.329548895</v>
      </c>
      <c r="L346" s="71">
        <f t="shared" ref="L346:M346" si="396">L342+L343</f>
        <v>76433577.328725725</v>
      </c>
      <c r="M346" s="71">
        <f t="shared" si="396"/>
        <v>86724098.543208137</v>
      </c>
    </row>
    <row r="347" spans="1:15" s="15" customFormat="1" ht="18" customHeight="1" x14ac:dyDescent="0.25">
      <c r="A347" s="14" t="s">
        <v>85</v>
      </c>
      <c r="B347" s="71">
        <f t="shared" ref="B347:L347" si="397">B346+B325</f>
        <v>18156347.115223005</v>
      </c>
      <c r="C347" s="71">
        <f t="shared" si="397"/>
        <v>22603204.684572231</v>
      </c>
      <c r="D347" s="71">
        <f t="shared" si="397"/>
        <v>25547528.023228958</v>
      </c>
      <c r="E347" s="71">
        <f t="shared" si="397"/>
        <v>31251866.916556664</v>
      </c>
      <c r="F347" s="71">
        <f t="shared" si="397"/>
        <v>36062897.436918959</v>
      </c>
      <c r="G347" s="71">
        <f t="shared" si="397"/>
        <v>41706980.557504229</v>
      </c>
      <c r="H347" s="71">
        <f t="shared" si="397"/>
        <v>49932724.173075795</v>
      </c>
      <c r="I347" s="71">
        <f t="shared" si="397"/>
        <v>57936382.68709182</v>
      </c>
      <c r="J347" s="71">
        <f t="shared" si="397"/>
        <v>66590409.941102251</v>
      </c>
      <c r="K347" s="71">
        <f t="shared" si="397"/>
        <v>73024210.03152439</v>
      </c>
      <c r="L347" s="71">
        <f t="shared" si="397"/>
        <v>83016033.367099196</v>
      </c>
      <c r="M347" s="71">
        <f t="shared" ref="M347" si="398">M346+M325</f>
        <v>94190792.682446212</v>
      </c>
      <c r="N347" s="13"/>
    </row>
    <row r="348" spans="1:15" s="15" customFormat="1" ht="18" customHeight="1" x14ac:dyDescent="0.25">
      <c r="A348" s="14" t="s">
        <v>86</v>
      </c>
      <c r="B348" s="71">
        <f>B340</f>
        <v>17592043.721253484</v>
      </c>
      <c r="C348" s="71">
        <f t="shared" ref="C348:H348" si="399">C340</f>
        <v>21852137.30749299</v>
      </c>
      <c r="D348" s="71">
        <f t="shared" si="399"/>
        <v>24627804.089250073</v>
      </c>
      <c r="E348" s="71">
        <f t="shared" si="399"/>
        <v>30244759.335925307</v>
      </c>
      <c r="F348" s="71">
        <f t="shared" si="399"/>
        <v>34897466.454792388</v>
      </c>
      <c r="G348" s="71">
        <f t="shared" si="399"/>
        <v>40215468.187985748</v>
      </c>
      <c r="H348" s="71">
        <f t="shared" si="399"/>
        <v>48498567.30147738</v>
      </c>
      <c r="I348" s="71">
        <f>I340</f>
        <v>56667185.811578661</v>
      </c>
      <c r="J348" s="71">
        <f>J340</f>
        <v>65348639.214909598</v>
      </c>
      <c r="K348" s="71">
        <f>K340</f>
        <v>72234424.605987862</v>
      </c>
      <c r="L348" s="71">
        <f t="shared" ref="L348:M348" si="400">L340</f>
        <v>81959795.536513537</v>
      </c>
      <c r="M348" s="71">
        <f t="shared" si="400"/>
        <v>93380285.339792162</v>
      </c>
      <c r="N348" s="13"/>
    </row>
    <row r="349" spans="1:15" s="15" customFormat="1" ht="18" customHeight="1" x14ac:dyDescent="0.25">
      <c r="A349" s="61"/>
      <c r="B349" s="61"/>
      <c r="C349" s="61"/>
      <c r="D349" s="61"/>
      <c r="E349" s="61"/>
      <c r="F349" s="61"/>
      <c r="G349" s="61"/>
      <c r="H349" s="61"/>
      <c r="I349" s="61"/>
      <c r="J349" s="61"/>
      <c r="K349" s="61"/>
      <c r="L349" s="61"/>
      <c r="M349" s="61"/>
    </row>
    <row r="350" spans="1:15" s="15" customFormat="1" ht="18" customHeight="1" x14ac:dyDescent="0.25">
      <c r="A350" s="147" t="s">
        <v>87</v>
      </c>
      <c r="B350" s="144"/>
      <c r="C350" s="144"/>
      <c r="D350" s="144"/>
      <c r="E350" s="144"/>
      <c r="F350" s="144"/>
      <c r="G350" s="144"/>
      <c r="H350" s="144"/>
      <c r="I350" s="144"/>
      <c r="J350" s="144"/>
      <c r="K350" s="144"/>
      <c r="L350" s="142"/>
    </row>
    <row r="351" spans="1:15" s="15" customFormat="1" ht="18" customHeight="1" x14ac:dyDescent="0.25">
      <c r="A351" s="113"/>
      <c r="B351" s="114"/>
      <c r="C351" s="114"/>
      <c r="D351" s="114"/>
      <c r="E351" s="114"/>
      <c r="F351" s="114"/>
      <c r="G351" s="114"/>
      <c r="H351" s="114"/>
      <c r="I351" s="114"/>
      <c r="J351" s="114"/>
      <c r="K351" s="114"/>
      <c r="L351" s="12"/>
      <c r="M351" s="12" t="s">
        <v>31</v>
      </c>
    </row>
    <row r="352" spans="1:15" s="15" customFormat="1" ht="18" customHeight="1" x14ac:dyDescent="0.25">
      <c r="A352" s="14" t="s">
        <v>2</v>
      </c>
      <c r="B352" s="37">
        <v>2005</v>
      </c>
      <c r="C352" s="37">
        <v>2006</v>
      </c>
      <c r="D352" s="37">
        <v>2007</v>
      </c>
      <c r="E352" s="37">
        <v>2008</v>
      </c>
      <c r="F352" s="37">
        <v>2009</v>
      </c>
      <c r="G352" s="37">
        <v>2010</v>
      </c>
      <c r="H352" s="37">
        <v>2011</v>
      </c>
      <c r="I352" s="37">
        <v>2012</v>
      </c>
      <c r="J352" s="37">
        <v>2013</v>
      </c>
      <c r="K352" s="37">
        <v>2014</v>
      </c>
      <c r="L352" s="37">
        <v>2015</v>
      </c>
      <c r="M352" s="37">
        <v>2016</v>
      </c>
      <c r="N352" s="13"/>
    </row>
    <row r="353" spans="1:13" s="15" customFormat="1" ht="18" customHeight="1" x14ac:dyDescent="0.25">
      <c r="A353" s="15" t="s">
        <v>88</v>
      </c>
      <c r="B353" s="61">
        <f t="shared" ref="B353:K353" si="401">B355+B354</f>
        <v>3232803.9481996577</v>
      </c>
      <c r="C353" s="61">
        <f t="shared" si="401"/>
        <v>3984226.7325936179</v>
      </c>
      <c r="D353" s="61">
        <f t="shared" si="401"/>
        <v>5064728.9209551718</v>
      </c>
      <c r="E353" s="61">
        <f t="shared" si="401"/>
        <v>6110225.6882450096</v>
      </c>
      <c r="F353" s="61">
        <f t="shared" si="401"/>
        <v>6554600.2206929382</v>
      </c>
      <c r="G353" s="61">
        <f t="shared" si="401"/>
        <v>8217681.1058130851</v>
      </c>
      <c r="H353" s="61">
        <f t="shared" si="401"/>
        <v>10951622.024137288</v>
      </c>
      <c r="I353" s="61">
        <f t="shared" si="401"/>
        <v>13076462.7903757</v>
      </c>
      <c r="J353" s="61">
        <f t="shared" si="401"/>
        <v>12524114.813166818</v>
      </c>
      <c r="K353" s="61">
        <f t="shared" si="401"/>
        <v>15476677.294996079</v>
      </c>
      <c r="L353" s="61">
        <f t="shared" ref="L353:M353" si="402">L355+L354</f>
        <v>19645875.806492351</v>
      </c>
      <c r="M353" s="61">
        <f t="shared" si="402"/>
        <v>20213109.378254123</v>
      </c>
    </row>
    <row r="354" spans="1:13" s="15" customFormat="1" ht="18" customHeight="1" x14ac:dyDescent="0.25">
      <c r="A354" s="15" t="s">
        <v>89</v>
      </c>
      <c r="B354" s="61">
        <f t="shared" ref="B354:L354" si="403">B260</f>
        <v>1891704.9999999993</v>
      </c>
      <c r="C354" s="61">
        <f t="shared" si="403"/>
        <v>2176986.9999999991</v>
      </c>
      <c r="D354" s="61">
        <f t="shared" si="403"/>
        <v>2691888.5761111169</v>
      </c>
      <c r="E354" s="61">
        <f t="shared" si="403"/>
        <v>3694631.7815839993</v>
      </c>
      <c r="F354" s="61">
        <f t="shared" si="403"/>
        <v>4108282.1314789988</v>
      </c>
      <c r="G354" s="61">
        <f t="shared" si="403"/>
        <v>5343694.2062090002</v>
      </c>
      <c r="H354" s="61">
        <f t="shared" si="403"/>
        <v>7331020.7524670018</v>
      </c>
      <c r="I354" s="61">
        <f t="shared" si="403"/>
        <v>8653331.7736910004</v>
      </c>
      <c r="J354" s="61">
        <f t="shared" si="403"/>
        <v>7436719.3145257998</v>
      </c>
      <c r="K354" s="61">
        <f t="shared" si="403"/>
        <v>9424890.1599006988</v>
      </c>
      <c r="L354" s="61">
        <f t="shared" si="403"/>
        <v>12193229.671544794</v>
      </c>
      <c r="M354" s="61">
        <f t="shared" ref="M354" si="404">M260</f>
        <v>12383399.407281</v>
      </c>
    </row>
    <row r="355" spans="1:13" s="15" customFormat="1" ht="18" customHeight="1" x14ac:dyDescent="0.25">
      <c r="A355" s="15" t="s">
        <v>90</v>
      </c>
      <c r="B355" s="61">
        <f t="shared" ref="B355:L355" si="405">B261</f>
        <v>1341098.9481996582</v>
      </c>
      <c r="C355" s="61">
        <f t="shared" si="405"/>
        <v>1807239.7325936188</v>
      </c>
      <c r="D355" s="61">
        <f t="shared" si="405"/>
        <v>2372840.3448440544</v>
      </c>
      <c r="E355" s="61">
        <f t="shared" si="405"/>
        <v>2415593.9066610099</v>
      </c>
      <c r="F355" s="61">
        <f t="shared" si="405"/>
        <v>2446318.0892139389</v>
      </c>
      <c r="G355" s="61">
        <f t="shared" si="405"/>
        <v>2873986.8996040849</v>
      </c>
      <c r="H355" s="61">
        <f t="shared" si="405"/>
        <v>3620601.2716702856</v>
      </c>
      <c r="I355" s="61">
        <f t="shared" si="405"/>
        <v>4423131.0166846998</v>
      </c>
      <c r="J355" s="61">
        <f t="shared" si="405"/>
        <v>5087395.4986410178</v>
      </c>
      <c r="K355" s="61">
        <f t="shared" si="405"/>
        <v>6051787.1350953802</v>
      </c>
      <c r="L355" s="61">
        <f t="shared" si="405"/>
        <v>7452646.1349475579</v>
      </c>
      <c r="M355" s="61">
        <f t="shared" ref="M355" si="406">M261</f>
        <v>7829709.970973121</v>
      </c>
    </row>
    <row r="356" spans="1:13" s="15" customFormat="1" ht="18" customHeight="1" x14ac:dyDescent="0.25">
      <c r="A356" s="15" t="s">
        <v>91</v>
      </c>
      <c r="B356" s="61">
        <f>B338</f>
        <v>91627.314236839549</v>
      </c>
      <c r="C356" s="61">
        <f t="shared" ref="C356:L356" si="407">C338</f>
        <v>100916.56440719531</v>
      </c>
      <c r="D356" s="61">
        <f t="shared" si="407"/>
        <v>133226.59540663558</v>
      </c>
      <c r="E356" s="61">
        <f t="shared" si="407"/>
        <v>146275.11440755249</v>
      </c>
      <c r="F356" s="61">
        <f t="shared" si="407"/>
        <v>210540.57584228332</v>
      </c>
      <c r="G356" s="61">
        <f t="shared" si="407"/>
        <v>225223.469937382</v>
      </c>
      <c r="H356" s="61">
        <f t="shared" si="407"/>
        <v>285405.34502598585</v>
      </c>
      <c r="I356" s="61">
        <f t="shared" si="407"/>
        <v>205969.62502314325</v>
      </c>
      <c r="J356" s="61">
        <f t="shared" si="407"/>
        <v>207821.26787277195</v>
      </c>
      <c r="K356" s="61">
        <f t="shared" si="407"/>
        <v>195348.91780588176</v>
      </c>
      <c r="L356" s="61">
        <f t="shared" si="407"/>
        <v>218949.49028528851</v>
      </c>
      <c r="M356" s="61">
        <f t="shared" ref="M356" si="408">M338</f>
        <v>203564.29026033747</v>
      </c>
    </row>
    <row r="357" spans="1:13" s="15" customFormat="1" ht="18" customHeight="1" x14ac:dyDescent="0.25">
      <c r="A357" s="15" t="s">
        <v>92</v>
      </c>
      <c r="B357" s="61">
        <f>B344</f>
        <v>640549.23356981785</v>
      </c>
      <c r="C357" s="61">
        <f t="shared" ref="C357:L357" si="409">C344</f>
        <v>833626.21402529208</v>
      </c>
      <c r="D357" s="61">
        <f t="shared" si="409"/>
        <v>1010035.921770561</v>
      </c>
      <c r="E357" s="61">
        <f t="shared" si="409"/>
        <v>1102242.6922487402</v>
      </c>
      <c r="F357" s="61">
        <f t="shared" si="409"/>
        <v>1254814.3861783051</v>
      </c>
      <c r="G357" s="61">
        <f t="shared" si="409"/>
        <v>1602104.4805815462</v>
      </c>
      <c r="H357" s="61">
        <f t="shared" si="409"/>
        <v>1579336.4287005616</v>
      </c>
      <c r="I357" s="61">
        <f t="shared" si="409"/>
        <v>1434915.0919358979</v>
      </c>
      <c r="J357" s="61">
        <f t="shared" si="409"/>
        <v>1340462.1002958277</v>
      </c>
      <c r="K357" s="61">
        <f t="shared" si="409"/>
        <v>885963.54789691977</v>
      </c>
      <c r="L357" s="61">
        <f t="shared" si="409"/>
        <v>1215382.3017228446</v>
      </c>
      <c r="M357" s="61">
        <f t="shared" ref="M357" si="410">M344</f>
        <v>965585.00284477125</v>
      </c>
    </row>
    <row r="358" spans="1:13" s="15" customFormat="1" ht="18" customHeight="1" x14ac:dyDescent="0.25">
      <c r="A358" s="14" t="s">
        <v>93</v>
      </c>
      <c r="B358" s="71">
        <f t="shared" ref="B358:L358" si="411">B353+B356+B357</f>
        <v>3964980.4960063156</v>
      </c>
      <c r="C358" s="71">
        <f t="shared" si="411"/>
        <v>4918769.5110261049</v>
      </c>
      <c r="D358" s="71">
        <f t="shared" si="411"/>
        <v>6207991.438132368</v>
      </c>
      <c r="E358" s="71">
        <f t="shared" si="411"/>
        <v>7358743.4949013023</v>
      </c>
      <c r="F358" s="71">
        <f t="shared" si="411"/>
        <v>8019955.1827135272</v>
      </c>
      <c r="G358" s="71">
        <f t="shared" si="411"/>
        <v>10045009.056332013</v>
      </c>
      <c r="H358" s="71">
        <f t="shared" si="411"/>
        <v>12816363.797863837</v>
      </c>
      <c r="I358" s="71">
        <f t="shared" si="411"/>
        <v>14717347.507334741</v>
      </c>
      <c r="J358" s="71">
        <f t="shared" si="411"/>
        <v>14072398.181335416</v>
      </c>
      <c r="K358" s="71">
        <f t="shared" si="411"/>
        <v>16557989.760698881</v>
      </c>
      <c r="L358" s="71">
        <f t="shared" si="411"/>
        <v>21080207.598500483</v>
      </c>
      <c r="M358" s="71">
        <f t="shared" ref="M358" si="412">M353+M356+M357</f>
        <v>21382258.67135923</v>
      </c>
    </row>
    <row r="359" spans="1:13" s="15" customFormat="1" ht="18" customHeight="1" x14ac:dyDescent="0.25">
      <c r="A359" s="15" t="s">
        <v>94</v>
      </c>
      <c r="B359" s="61">
        <f t="shared" ref="B359:K359" si="413">B360+B361</f>
        <v>4236940.9976670807</v>
      </c>
      <c r="C359" s="61">
        <f t="shared" si="413"/>
        <v>5825864.8697474785</v>
      </c>
      <c r="D359" s="61">
        <f t="shared" si="413"/>
        <v>8482052.7298041973</v>
      </c>
      <c r="E359" s="61">
        <f t="shared" si="413"/>
        <v>10088034.153374728</v>
      </c>
      <c r="F359" s="61">
        <f t="shared" si="413"/>
        <v>9913855.1368590575</v>
      </c>
      <c r="G359" s="61">
        <f t="shared" si="413"/>
        <v>12769424.96216552</v>
      </c>
      <c r="H359" s="61">
        <f t="shared" si="413"/>
        <v>19014968.021726277</v>
      </c>
      <c r="I359" s="61">
        <f t="shared" si="413"/>
        <v>20341955.433299031</v>
      </c>
      <c r="J359" s="61">
        <f t="shared" si="413"/>
        <v>22044762.942005731</v>
      </c>
      <c r="K359" s="61">
        <f t="shared" si="413"/>
        <v>23746790.52910566</v>
      </c>
      <c r="L359" s="61">
        <f t="shared" ref="L359:M359" si="414">L360+L361</f>
        <v>22510717.129916072</v>
      </c>
      <c r="M359" s="61">
        <f t="shared" si="414"/>
        <v>23459238.072227024</v>
      </c>
    </row>
    <row r="360" spans="1:13" s="15" customFormat="1" ht="18" customHeight="1" x14ac:dyDescent="0.25">
      <c r="A360" s="15" t="s">
        <v>95</v>
      </c>
      <c r="B360" s="61">
        <f t="shared" ref="B360:L360" si="415">B263</f>
        <v>3327982.5131917405</v>
      </c>
      <c r="C360" s="61">
        <f t="shared" si="415"/>
        <v>4502725.0165052311</v>
      </c>
      <c r="D360" s="61">
        <f t="shared" si="415"/>
        <v>7190625.0079999994</v>
      </c>
      <c r="E360" s="61">
        <f t="shared" si="415"/>
        <v>8257336.9096261691</v>
      </c>
      <c r="F360" s="61">
        <f t="shared" si="415"/>
        <v>7662103.7537881201</v>
      </c>
      <c r="G360" s="61">
        <f t="shared" si="415"/>
        <v>10130043.914738022</v>
      </c>
      <c r="H360" s="61">
        <f t="shared" si="415"/>
        <v>15572613.53111919</v>
      </c>
      <c r="I360" s="61">
        <f t="shared" si="415"/>
        <v>16631036.580196217</v>
      </c>
      <c r="J360" s="61">
        <f t="shared" si="415"/>
        <v>18113062.941820208</v>
      </c>
      <c r="K360" s="61">
        <f t="shared" si="415"/>
        <v>19084787.421686642</v>
      </c>
      <c r="L360" s="61">
        <f t="shared" si="415"/>
        <v>16803634.813532837</v>
      </c>
      <c r="M360" s="61">
        <f t="shared" ref="M360" si="416">M263</f>
        <v>18797459.9344339</v>
      </c>
    </row>
    <row r="361" spans="1:13" s="15" customFormat="1" ht="18" customHeight="1" x14ac:dyDescent="0.25">
      <c r="A361" s="15" t="s">
        <v>96</v>
      </c>
      <c r="B361" s="61">
        <f t="shared" ref="B361:L361" si="417">B264</f>
        <v>908958.48447534046</v>
      </c>
      <c r="C361" s="61">
        <f t="shared" si="417"/>
        <v>1323139.8532422474</v>
      </c>
      <c r="D361" s="61">
        <f t="shared" si="417"/>
        <v>1291427.7218041974</v>
      </c>
      <c r="E361" s="61">
        <f t="shared" si="417"/>
        <v>1830697.2437485589</v>
      </c>
      <c r="F361" s="61">
        <f t="shared" si="417"/>
        <v>2251751.3830709378</v>
      </c>
      <c r="G361" s="61">
        <f t="shared" si="417"/>
        <v>2639381.0474274983</v>
      </c>
      <c r="H361" s="61">
        <f t="shared" si="417"/>
        <v>3442354.4906070861</v>
      </c>
      <c r="I361" s="61">
        <f t="shared" si="417"/>
        <v>3710918.8531028135</v>
      </c>
      <c r="J361" s="61">
        <f t="shared" si="417"/>
        <v>3931700.0001855223</v>
      </c>
      <c r="K361" s="61">
        <f t="shared" si="417"/>
        <v>4662003.1074190177</v>
      </c>
      <c r="L361" s="61">
        <f t="shared" si="417"/>
        <v>5707082.3163832361</v>
      </c>
      <c r="M361" s="61">
        <f t="shared" ref="M361" si="418">M264</f>
        <v>4661778.1377931219</v>
      </c>
    </row>
    <row r="362" spans="1:13" s="15" customFormat="1" ht="18" customHeight="1" x14ac:dyDescent="0.25">
      <c r="A362" s="15" t="s">
        <v>97</v>
      </c>
      <c r="B362" s="61">
        <f t="shared" ref="B362:L362" si="419">B339</f>
        <v>452229.23825936293</v>
      </c>
      <c r="C362" s="61">
        <f t="shared" si="419"/>
        <v>97453.686049582888</v>
      </c>
      <c r="D362" s="61">
        <f t="shared" si="419"/>
        <v>454310.22465376253</v>
      </c>
      <c r="E362" s="61">
        <f t="shared" si="419"/>
        <v>493886.8355047449</v>
      </c>
      <c r="F362" s="61">
        <f t="shared" si="419"/>
        <v>559329.63885725208</v>
      </c>
      <c r="G362" s="61">
        <f t="shared" si="419"/>
        <v>1030667.3318639409</v>
      </c>
      <c r="H362" s="61">
        <f t="shared" si="419"/>
        <v>1287943.9810690535</v>
      </c>
      <c r="I362" s="61">
        <f t="shared" si="419"/>
        <v>1102271.4046408229</v>
      </c>
      <c r="J362" s="61">
        <f t="shared" si="419"/>
        <v>1332024.0833570259</v>
      </c>
      <c r="K362" s="61">
        <f t="shared" si="419"/>
        <v>1225755.4049225829</v>
      </c>
      <c r="L362" s="61">
        <f t="shared" si="419"/>
        <v>2006191.0013586199</v>
      </c>
      <c r="M362" s="61">
        <f t="shared" ref="M362" si="420">M339</f>
        <v>2525913.0693703801</v>
      </c>
    </row>
    <row r="363" spans="1:13" s="15" customFormat="1" ht="18" customHeight="1" x14ac:dyDescent="0.25">
      <c r="A363" s="15" t="s">
        <v>98</v>
      </c>
      <c r="B363" s="61">
        <f t="shared" ref="B363:L363" si="421">B345</f>
        <v>76245.839600295309</v>
      </c>
      <c r="C363" s="61">
        <f t="shared" si="421"/>
        <v>82558.836946050666</v>
      </c>
      <c r="D363" s="61">
        <f t="shared" si="421"/>
        <v>90311.987791675885</v>
      </c>
      <c r="E363" s="61">
        <f t="shared" si="421"/>
        <v>95135.111617384755</v>
      </c>
      <c r="F363" s="61">
        <f t="shared" si="421"/>
        <v>89383.404051734571</v>
      </c>
      <c r="G363" s="61">
        <f t="shared" si="421"/>
        <v>110592.11106306354</v>
      </c>
      <c r="H363" s="61">
        <f t="shared" si="421"/>
        <v>145179.5571021456</v>
      </c>
      <c r="I363" s="61">
        <f t="shared" si="421"/>
        <v>165718.21642273659</v>
      </c>
      <c r="J363" s="61">
        <f t="shared" si="421"/>
        <v>98691.374103185095</v>
      </c>
      <c r="K363" s="61">
        <f t="shared" si="421"/>
        <v>96178.12236037798</v>
      </c>
      <c r="L363" s="61">
        <f t="shared" si="421"/>
        <v>159144.47113718401</v>
      </c>
      <c r="M363" s="61">
        <f t="shared" ref="M363" si="422">M345</f>
        <v>155077.66019072101</v>
      </c>
    </row>
    <row r="364" spans="1:13" s="15" customFormat="1" ht="18" customHeight="1" x14ac:dyDescent="0.25">
      <c r="A364" s="15" t="s">
        <v>99</v>
      </c>
      <c r="B364" s="61">
        <f>B358-B359-B362-B363</f>
        <v>-800435.57952042343</v>
      </c>
      <c r="C364" s="61">
        <f t="shared" ref="C364:G364" si="423">C358-C359-C362-C363</f>
        <v>-1087107.8817170071</v>
      </c>
      <c r="D364" s="61">
        <f t="shared" si="423"/>
        <v>-2818683.5041172681</v>
      </c>
      <c r="E364" s="61">
        <f t="shared" si="423"/>
        <v>-3318312.6055955556</v>
      </c>
      <c r="F364" s="61">
        <f t="shared" si="423"/>
        <v>-2542612.9970545168</v>
      </c>
      <c r="G364" s="61">
        <f t="shared" si="423"/>
        <v>-3865675.3487605113</v>
      </c>
      <c r="H364" s="61">
        <f t="shared" ref="H364:K364" si="424">H358-H359-H362-H363</f>
        <v>-7631727.7620336385</v>
      </c>
      <c r="I364" s="61">
        <f t="shared" si="424"/>
        <v>-6892597.5470278496</v>
      </c>
      <c r="J364" s="61">
        <f t="shared" si="424"/>
        <v>-9403080.2181305252</v>
      </c>
      <c r="K364" s="61">
        <f t="shared" si="424"/>
        <v>-8510734.2956897393</v>
      </c>
      <c r="L364" s="61">
        <f t="shared" ref="L364:M364" si="425">L358-L359-L362-L363</f>
        <v>-3595845.0039113932</v>
      </c>
      <c r="M364" s="61">
        <f t="shared" si="425"/>
        <v>-4757970.1304288944</v>
      </c>
    </row>
    <row r="365" spans="1:13" s="15" customFormat="1" ht="18" customHeight="1" x14ac:dyDescent="0.25">
      <c r="A365" s="14" t="s">
        <v>100</v>
      </c>
      <c r="B365" s="71">
        <f t="shared" ref="B365:F365" si="426">B359+B362+B363+B364</f>
        <v>3964980.496006316</v>
      </c>
      <c r="C365" s="71">
        <f t="shared" si="426"/>
        <v>4918769.5110261049</v>
      </c>
      <c r="D365" s="71">
        <f t="shared" si="426"/>
        <v>6207991.4381323671</v>
      </c>
      <c r="E365" s="71">
        <f t="shared" si="426"/>
        <v>7358743.4949013013</v>
      </c>
      <c r="F365" s="71">
        <f t="shared" si="426"/>
        <v>8019955.1827135272</v>
      </c>
      <c r="G365" s="71">
        <f t="shared" ref="G365:L365" si="427">G359+G362+G363+G364</f>
        <v>10045009.056332013</v>
      </c>
      <c r="H365" s="71">
        <f t="shared" si="427"/>
        <v>12816363.797863837</v>
      </c>
      <c r="I365" s="71">
        <f t="shared" si="427"/>
        <v>14717347.507334743</v>
      </c>
      <c r="J365" s="71">
        <f t="shared" si="427"/>
        <v>14072398.181335416</v>
      </c>
      <c r="K365" s="71">
        <f t="shared" si="427"/>
        <v>16557989.760698881</v>
      </c>
      <c r="L365" s="71">
        <f t="shared" si="427"/>
        <v>21080207.598500483</v>
      </c>
      <c r="M365" s="71">
        <f t="shared" ref="M365" si="428">M359+M362+M363+M364</f>
        <v>21382258.67135923</v>
      </c>
    </row>
    <row r="366" spans="1:13" s="15" customFormat="1" ht="18" customHeight="1" x14ac:dyDescent="0.25">
      <c r="A366" s="15" t="s">
        <v>101</v>
      </c>
      <c r="B366" s="61">
        <f t="shared" ref="B366:F366" si="429">B364</f>
        <v>-800435.57952042343</v>
      </c>
      <c r="C366" s="61">
        <f t="shared" si="429"/>
        <v>-1087107.8817170071</v>
      </c>
      <c r="D366" s="61">
        <f t="shared" si="429"/>
        <v>-2818683.5041172681</v>
      </c>
      <c r="E366" s="61">
        <f t="shared" si="429"/>
        <v>-3318312.6055955556</v>
      </c>
      <c r="F366" s="61">
        <f t="shared" si="429"/>
        <v>-2542612.9970545168</v>
      </c>
      <c r="G366" s="61">
        <f t="shared" ref="G366:K366" si="430">G364</f>
        <v>-3865675.3487605113</v>
      </c>
      <c r="H366" s="61">
        <f t="shared" si="430"/>
        <v>-7631727.7620336385</v>
      </c>
      <c r="I366" s="61">
        <f t="shared" si="430"/>
        <v>-6892597.5470278496</v>
      </c>
      <c r="J366" s="61">
        <f t="shared" si="430"/>
        <v>-9403080.2181305252</v>
      </c>
      <c r="K366" s="61">
        <f t="shared" si="430"/>
        <v>-8510734.2956897393</v>
      </c>
      <c r="L366" s="61">
        <f t="shared" ref="L366:M366" si="431">L364</f>
        <v>-3595845.0039113932</v>
      </c>
      <c r="M366" s="61">
        <f t="shared" si="431"/>
        <v>-4757970.1304288944</v>
      </c>
    </row>
    <row r="367" spans="1:13" s="15" customFormat="1" ht="18" customHeight="1" x14ac:dyDescent="0.25">
      <c r="A367" s="15" t="s">
        <v>102</v>
      </c>
      <c r="B367" s="61">
        <f>B368-B366</f>
        <v>1192088.6693139146</v>
      </c>
      <c r="C367" s="61">
        <f t="shared" ref="C367:K367" si="432">C368-C366</f>
        <v>6943271.4050136637</v>
      </c>
      <c r="D367" s="61">
        <f t="shared" si="432"/>
        <v>1187616.7609294495</v>
      </c>
      <c r="E367" s="61">
        <f t="shared" si="432"/>
        <v>665237.99537506187</v>
      </c>
      <c r="F367" s="61">
        <f t="shared" si="432"/>
        <v>646920.94316218374</v>
      </c>
      <c r="G367" s="61">
        <f t="shared" si="432"/>
        <v>2090984.3486366845</v>
      </c>
      <c r="H367" s="61">
        <f t="shared" si="432"/>
        <v>2529235.8428488104</v>
      </c>
      <c r="I367" s="61">
        <f t="shared" si="432"/>
        <v>2532267.3348035505</v>
      </c>
      <c r="J367" s="61">
        <f t="shared" si="432"/>
        <v>-483979.23090719432</v>
      </c>
      <c r="K367" s="61">
        <f t="shared" si="432"/>
        <v>2700943.0343250372</v>
      </c>
      <c r="L367" s="61">
        <f t="shared" ref="L367:M367" si="433">L368-L366</f>
        <v>2307617.988670344</v>
      </c>
      <c r="M367" s="61">
        <f t="shared" si="433"/>
        <v>3672542.8463592222</v>
      </c>
    </row>
    <row r="368" spans="1:13" s="15" customFormat="1" ht="18" customHeight="1" x14ac:dyDescent="0.25">
      <c r="A368" s="14" t="s">
        <v>103</v>
      </c>
      <c r="B368" s="71">
        <f t="shared" ref="B368:L368" si="434">B330</f>
        <v>391653.08979349118</v>
      </c>
      <c r="C368" s="71">
        <f t="shared" si="434"/>
        <v>5856163.523296657</v>
      </c>
      <c r="D368" s="71">
        <f t="shared" si="434"/>
        <v>-1631066.7431878187</v>
      </c>
      <c r="E368" s="71">
        <f t="shared" si="434"/>
        <v>-2653074.6102204937</v>
      </c>
      <c r="F368" s="71">
        <f t="shared" si="434"/>
        <v>-1895692.0538923331</v>
      </c>
      <c r="G368" s="71">
        <f t="shared" si="434"/>
        <v>-1774691.0001238268</v>
      </c>
      <c r="H368" s="71">
        <f t="shared" si="434"/>
        <v>-5102491.9191848282</v>
      </c>
      <c r="I368" s="71">
        <f t="shared" si="434"/>
        <v>-4360330.2122242991</v>
      </c>
      <c r="J368" s="71">
        <f t="shared" si="434"/>
        <v>-9887059.4490377195</v>
      </c>
      <c r="K368" s="71">
        <f t="shared" si="434"/>
        <v>-5809791.2613647021</v>
      </c>
      <c r="L368" s="71">
        <f t="shared" si="434"/>
        <v>-1288227.0152410492</v>
      </c>
      <c r="M368" s="71">
        <f t="shared" ref="M368" si="435">M330</f>
        <v>-1085427.2840696722</v>
      </c>
    </row>
    <row r="369" spans="1:16" s="15" customFormat="1" ht="18" customHeight="1" x14ac:dyDescent="0.25">
      <c r="B369" s="66"/>
      <c r="C369" s="66"/>
      <c r="D369" s="66"/>
      <c r="E369" s="66"/>
      <c r="F369" s="66"/>
      <c r="G369" s="66"/>
      <c r="H369" s="66"/>
      <c r="I369" s="66"/>
      <c r="J369" s="13"/>
      <c r="K369" s="13"/>
      <c r="L369" s="76"/>
    </row>
    <row r="370" spans="1:16" s="15" customFormat="1" ht="18" customHeight="1" x14ac:dyDescent="0.25">
      <c r="A370" s="147" t="s">
        <v>104</v>
      </c>
      <c r="B370" s="143"/>
      <c r="C370" s="143"/>
      <c r="D370" s="143"/>
      <c r="E370" s="143"/>
      <c r="F370" s="143"/>
      <c r="G370" s="143"/>
      <c r="H370" s="143"/>
      <c r="I370" s="143"/>
      <c r="J370" s="143"/>
      <c r="K370" s="143"/>
      <c r="L370" s="76"/>
    </row>
    <row r="371" spans="1:16" s="15" customFormat="1" ht="18" customHeight="1" x14ac:dyDescent="0.25">
      <c r="B371" s="13"/>
      <c r="C371" s="13"/>
      <c r="D371" s="35"/>
      <c r="E371" s="13"/>
      <c r="F371" s="13"/>
      <c r="G371" s="13"/>
      <c r="H371" s="13"/>
      <c r="I371" s="13"/>
      <c r="J371" s="35"/>
      <c r="K371" s="13"/>
      <c r="L371" s="12"/>
      <c r="M371" s="12" t="s">
        <v>31</v>
      </c>
    </row>
    <row r="372" spans="1:16" s="15" customFormat="1" ht="18" customHeight="1" x14ac:dyDescent="0.25">
      <c r="A372" s="14" t="s">
        <v>2</v>
      </c>
      <c r="B372" s="37">
        <v>2005</v>
      </c>
      <c r="C372" s="37">
        <v>2006</v>
      </c>
      <c r="D372" s="37">
        <v>2007</v>
      </c>
      <c r="E372" s="37">
        <v>2008</v>
      </c>
      <c r="F372" s="37">
        <v>2009</v>
      </c>
      <c r="G372" s="37">
        <v>2010</v>
      </c>
      <c r="H372" s="37">
        <v>2011</v>
      </c>
      <c r="I372" s="37">
        <v>2012</v>
      </c>
      <c r="J372" s="37">
        <v>2013</v>
      </c>
      <c r="K372" s="37">
        <v>2014</v>
      </c>
      <c r="L372" s="37">
        <v>2015</v>
      </c>
      <c r="M372" s="37">
        <v>2016</v>
      </c>
    </row>
    <row r="373" spans="1:16" s="15" customFormat="1" ht="18" customHeight="1" x14ac:dyDescent="0.25">
      <c r="A373" s="15" t="s">
        <v>105</v>
      </c>
      <c r="B373" s="61">
        <f t="shared" ref="B373:L373" si="436">B76</f>
        <v>19112829.589125741</v>
      </c>
      <c r="C373" s="61">
        <f t="shared" si="436"/>
        <v>23298435.282849621</v>
      </c>
      <c r="D373" s="61">
        <f t="shared" si="436"/>
        <v>26770431.799865123</v>
      </c>
      <c r="E373" s="61">
        <f t="shared" si="436"/>
        <v>32764939.517022502</v>
      </c>
      <c r="F373" s="61">
        <f t="shared" si="436"/>
        <v>37726823.627807356</v>
      </c>
      <c r="G373" s="61">
        <f t="shared" si="436"/>
        <v>43836018.049912304</v>
      </c>
      <c r="H373" s="61">
        <f t="shared" si="436"/>
        <v>52762580.930794641</v>
      </c>
      <c r="I373" s="61">
        <f t="shared" si="436"/>
        <v>61434213.909470536</v>
      </c>
      <c r="J373" s="61">
        <f t="shared" si="436"/>
        <v>70953227.346232057</v>
      </c>
      <c r="K373" s="61">
        <f t="shared" si="436"/>
        <v>79718416.093104556</v>
      </c>
      <c r="L373" s="61">
        <f t="shared" si="436"/>
        <v>90863826.50040926</v>
      </c>
      <c r="M373" s="61">
        <f t="shared" ref="M373" si="437">M76</f>
        <v>103744606.2005915</v>
      </c>
    </row>
    <row r="374" spans="1:16" s="15" customFormat="1" ht="18" customHeight="1" x14ac:dyDescent="0.25">
      <c r="A374" s="15" t="s">
        <v>106</v>
      </c>
      <c r="B374" s="61">
        <f t="shared" ref="B374:L374" si="438">B337</f>
        <v>-360601.9240225234</v>
      </c>
      <c r="C374" s="61">
        <f t="shared" si="438"/>
        <v>3462.878357612426</v>
      </c>
      <c r="D374" s="61">
        <f t="shared" si="438"/>
        <v>-321083.62924712698</v>
      </c>
      <c r="E374" s="61">
        <f t="shared" si="438"/>
        <v>-347611.72109719238</v>
      </c>
      <c r="F374" s="61">
        <f t="shared" si="438"/>
        <v>-348789.06301496876</v>
      </c>
      <c r="G374" s="61">
        <f t="shared" si="438"/>
        <v>-805443.86192655889</v>
      </c>
      <c r="H374" s="61">
        <f t="shared" si="438"/>
        <v>-1002538.6360430677</v>
      </c>
      <c r="I374" s="61">
        <f t="shared" si="438"/>
        <v>-896301.77961767965</v>
      </c>
      <c r="J374" s="61">
        <f t="shared" si="438"/>
        <v>-1124202.8154842539</v>
      </c>
      <c r="K374" s="61">
        <f t="shared" si="438"/>
        <v>-1030406.4871167012</v>
      </c>
      <c r="L374" s="61">
        <f t="shared" si="438"/>
        <v>-1787241.5110733313</v>
      </c>
      <c r="M374" s="61">
        <f t="shared" ref="M374" si="439">M337</f>
        <v>-2322348.7791100428</v>
      </c>
    </row>
    <row r="375" spans="1:16" s="15" customFormat="1" ht="18" customHeight="1" x14ac:dyDescent="0.25">
      <c r="A375" s="14" t="s">
        <v>107</v>
      </c>
      <c r="B375" s="71">
        <f>B373+B374</f>
        <v>18752227.665103219</v>
      </c>
      <c r="C375" s="71">
        <f t="shared" ref="C375:K375" si="440">C373+C374</f>
        <v>23301898.161207233</v>
      </c>
      <c r="D375" s="71">
        <f t="shared" si="440"/>
        <v>26449348.170617998</v>
      </c>
      <c r="E375" s="71">
        <f t="shared" si="440"/>
        <v>32417327.795925308</v>
      </c>
      <c r="F375" s="71">
        <f t="shared" si="440"/>
        <v>37378034.564792387</v>
      </c>
      <c r="G375" s="71">
        <f t="shared" si="440"/>
        <v>43030574.187985748</v>
      </c>
      <c r="H375" s="71">
        <f t="shared" si="440"/>
        <v>51760042.294751577</v>
      </c>
      <c r="I375" s="71">
        <f t="shared" si="440"/>
        <v>60537912.129852854</v>
      </c>
      <c r="J375" s="71">
        <f t="shared" si="440"/>
        <v>69829024.530747801</v>
      </c>
      <c r="K375" s="71">
        <f t="shared" si="440"/>
        <v>78688009.605987862</v>
      </c>
      <c r="L375" s="71">
        <f t="shared" ref="L375:M375" si="441">L373+L374</f>
        <v>89076584.989335924</v>
      </c>
      <c r="M375" s="71">
        <f t="shared" si="441"/>
        <v>101422257.42148146</v>
      </c>
    </row>
    <row r="376" spans="1:16" s="15" customFormat="1" ht="18" customHeight="1" x14ac:dyDescent="0.25">
      <c r="A376" s="15" t="s">
        <v>79</v>
      </c>
      <c r="B376" s="61">
        <f t="shared" ref="B376:L376" si="442">B325</f>
        <v>2046963</v>
      </c>
      <c r="C376" s="61">
        <f t="shared" si="442"/>
        <v>2408577</v>
      </c>
      <c r="D376" s="61">
        <f t="shared" si="442"/>
        <v>2759428.5</v>
      </c>
      <c r="E376" s="61">
        <f t="shared" si="442"/>
        <v>3080755.5</v>
      </c>
      <c r="F376" s="61">
        <f t="shared" si="442"/>
        <v>3453452.3094669543</v>
      </c>
      <c r="G376" s="61">
        <f t="shared" si="442"/>
        <v>3712544.8753073337</v>
      </c>
      <c r="H376" s="61">
        <f t="shared" si="442"/>
        <v>3997303.5</v>
      </c>
      <c r="I376" s="61">
        <f t="shared" si="442"/>
        <v>4309093.1730000004</v>
      </c>
      <c r="J376" s="61">
        <f t="shared" si="442"/>
        <v>4675366.0927050002</v>
      </c>
      <c r="K376" s="61">
        <f t="shared" si="442"/>
        <v>5142902.7019755002</v>
      </c>
      <c r="L376" s="61">
        <f t="shared" si="442"/>
        <v>6582456.0383734768</v>
      </c>
      <c r="M376" s="61">
        <f t="shared" ref="M376" si="443">M325</f>
        <v>7466694.1392380688</v>
      </c>
      <c r="O376" s="13"/>
      <c r="P376" s="13"/>
    </row>
    <row r="377" spans="1:16" s="15" customFormat="1" ht="18" customHeight="1" x14ac:dyDescent="0.25">
      <c r="A377" s="14" t="s">
        <v>108</v>
      </c>
      <c r="B377" s="71">
        <f>B375-B376</f>
        <v>16705264.665103219</v>
      </c>
      <c r="C377" s="71">
        <f t="shared" ref="C377:K377" si="444">C375-C376</f>
        <v>20893321.161207233</v>
      </c>
      <c r="D377" s="71">
        <f t="shared" si="444"/>
        <v>23689919.670617998</v>
      </c>
      <c r="E377" s="71">
        <f t="shared" si="444"/>
        <v>29336572.295925308</v>
      </c>
      <c r="F377" s="71">
        <f t="shared" si="444"/>
        <v>33924582.255325437</v>
      </c>
      <c r="G377" s="71">
        <f t="shared" si="444"/>
        <v>39318029.312678412</v>
      </c>
      <c r="H377" s="71">
        <f t="shared" si="444"/>
        <v>47762738.794751577</v>
      </c>
      <c r="I377" s="71">
        <f t="shared" si="444"/>
        <v>56228818.956852853</v>
      </c>
      <c r="J377" s="71">
        <f t="shared" si="444"/>
        <v>65153658.438042805</v>
      </c>
      <c r="K377" s="71">
        <f t="shared" si="444"/>
        <v>73545106.904012367</v>
      </c>
      <c r="L377" s="71">
        <f t="shared" ref="L377:M377" si="445">L375-L376</f>
        <v>82494128.950962454</v>
      </c>
      <c r="M377" s="71">
        <f t="shared" si="445"/>
        <v>93955563.282243386</v>
      </c>
    </row>
    <row r="378" spans="1:16" s="15" customFormat="1" ht="18" customHeight="1" x14ac:dyDescent="0.25">
      <c r="A378" s="15" t="s">
        <v>109</v>
      </c>
      <c r="B378" s="61">
        <f>B379-B380</f>
        <v>564303.39396952256</v>
      </c>
      <c r="C378" s="61">
        <f t="shared" ref="C378:K378" si="446">C379-C380</f>
        <v>751067.37707924144</v>
      </c>
      <c r="D378" s="61">
        <f t="shared" si="446"/>
        <v>919723.93397888518</v>
      </c>
      <c r="E378" s="61">
        <f t="shared" si="446"/>
        <v>1007107.5806313555</v>
      </c>
      <c r="F378" s="61">
        <f t="shared" si="446"/>
        <v>1165430.9821265705</v>
      </c>
      <c r="G378" s="61">
        <f t="shared" si="446"/>
        <v>1491512.3695184826</v>
      </c>
      <c r="H378" s="61">
        <f t="shared" si="446"/>
        <v>1434156.871598416</v>
      </c>
      <c r="I378" s="61">
        <f t="shared" si="446"/>
        <v>1269196.8755131613</v>
      </c>
      <c r="J378" s="61">
        <f t="shared" si="446"/>
        <v>1241770.7261926427</v>
      </c>
      <c r="K378" s="61">
        <f t="shared" si="446"/>
        <v>789785.42553654173</v>
      </c>
      <c r="L378" s="61">
        <f t="shared" ref="L378:M378" si="447">L379-L380</f>
        <v>1056237.8305856606</v>
      </c>
      <c r="M378" s="61">
        <f t="shared" si="447"/>
        <v>810507.34265405021</v>
      </c>
    </row>
    <row r="379" spans="1:16" s="15" customFormat="1" ht="18" customHeight="1" x14ac:dyDescent="0.25">
      <c r="A379" s="15" t="s">
        <v>110</v>
      </c>
      <c r="B379" s="61">
        <f t="shared" ref="B379:L379" si="448">B344</f>
        <v>640549.23356981785</v>
      </c>
      <c r="C379" s="61">
        <f t="shared" si="448"/>
        <v>833626.21402529208</v>
      </c>
      <c r="D379" s="61">
        <f t="shared" si="448"/>
        <v>1010035.921770561</v>
      </c>
      <c r="E379" s="61">
        <f t="shared" si="448"/>
        <v>1102242.6922487402</v>
      </c>
      <c r="F379" s="61">
        <f t="shared" si="448"/>
        <v>1254814.3861783051</v>
      </c>
      <c r="G379" s="61">
        <f t="shared" si="448"/>
        <v>1602104.4805815462</v>
      </c>
      <c r="H379" s="61">
        <f t="shared" si="448"/>
        <v>1579336.4287005616</v>
      </c>
      <c r="I379" s="61">
        <f t="shared" si="448"/>
        <v>1434915.0919358979</v>
      </c>
      <c r="J379" s="61">
        <f t="shared" si="448"/>
        <v>1340462.1002958277</v>
      </c>
      <c r="K379" s="61">
        <f t="shared" si="448"/>
        <v>885963.54789691977</v>
      </c>
      <c r="L379" s="61">
        <f t="shared" si="448"/>
        <v>1215382.3017228446</v>
      </c>
      <c r="M379" s="61">
        <f t="shared" ref="M379" si="449">M344</f>
        <v>965585.00284477125</v>
      </c>
    </row>
    <row r="380" spans="1:16" s="15" customFormat="1" ht="18" customHeight="1" x14ac:dyDescent="0.25">
      <c r="A380" s="15" t="s">
        <v>111</v>
      </c>
      <c r="B380" s="61">
        <f t="shared" ref="B380:L380" si="450">B345</f>
        <v>76245.839600295309</v>
      </c>
      <c r="C380" s="61">
        <f t="shared" si="450"/>
        <v>82558.836946050666</v>
      </c>
      <c r="D380" s="61">
        <f t="shared" si="450"/>
        <v>90311.987791675885</v>
      </c>
      <c r="E380" s="61">
        <f t="shared" si="450"/>
        <v>95135.111617384755</v>
      </c>
      <c r="F380" s="61">
        <f t="shared" si="450"/>
        <v>89383.404051734571</v>
      </c>
      <c r="G380" s="61">
        <f t="shared" si="450"/>
        <v>110592.11106306354</v>
      </c>
      <c r="H380" s="61">
        <f t="shared" si="450"/>
        <v>145179.5571021456</v>
      </c>
      <c r="I380" s="61">
        <f t="shared" si="450"/>
        <v>165718.21642273659</v>
      </c>
      <c r="J380" s="61">
        <f t="shared" si="450"/>
        <v>98691.374103185095</v>
      </c>
      <c r="K380" s="61">
        <f t="shared" si="450"/>
        <v>96178.12236037798</v>
      </c>
      <c r="L380" s="61">
        <f t="shared" si="450"/>
        <v>159144.47113718401</v>
      </c>
      <c r="M380" s="61">
        <f t="shared" ref="M380" si="451">M345</f>
        <v>155077.66019072101</v>
      </c>
    </row>
    <row r="381" spans="1:16" s="15" customFormat="1" ht="18" customHeight="1" x14ac:dyDescent="0.25">
      <c r="A381" s="14" t="s">
        <v>112</v>
      </c>
      <c r="B381" s="71">
        <f>B377+B378</f>
        <v>17269568.05907274</v>
      </c>
      <c r="C381" s="71">
        <f t="shared" ref="C381:K381" si="452">C377+C378</f>
        <v>21644388.538286474</v>
      </c>
      <c r="D381" s="71">
        <f t="shared" si="452"/>
        <v>24609643.604596883</v>
      </c>
      <c r="E381" s="71">
        <f t="shared" si="452"/>
        <v>30343679.876556665</v>
      </c>
      <c r="F381" s="71">
        <f t="shared" si="452"/>
        <v>35090013.237452008</v>
      </c>
      <c r="G381" s="71">
        <f t="shared" si="452"/>
        <v>40809541.682196893</v>
      </c>
      <c r="H381" s="71">
        <f t="shared" si="452"/>
        <v>49196895.666349992</v>
      </c>
      <c r="I381" s="71">
        <f t="shared" si="452"/>
        <v>57498015.832366012</v>
      </c>
      <c r="J381" s="71">
        <f t="shared" si="452"/>
        <v>66395429.16423545</v>
      </c>
      <c r="K381" s="71">
        <f t="shared" si="452"/>
        <v>74334892.32954891</v>
      </c>
      <c r="L381" s="71">
        <f t="shared" ref="L381:M381" si="453">L377+L378</f>
        <v>83550366.781548113</v>
      </c>
      <c r="M381" s="71">
        <f t="shared" si="453"/>
        <v>94766070.624897435</v>
      </c>
    </row>
    <row r="382" spans="1:16" s="15" customFormat="1" ht="18" customHeight="1" x14ac:dyDescent="0.25">
      <c r="A382" s="14"/>
      <c r="B382" s="26"/>
      <c r="C382" s="26"/>
      <c r="D382" s="26"/>
      <c r="E382" s="26"/>
      <c r="F382" s="26"/>
      <c r="G382" s="26"/>
      <c r="H382" s="26"/>
      <c r="I382" s="26"/>
      <c r="J382" s="26"/>
      <c r="L382" s="13"/>
      <c r="M382" s="13"/>
    </row>
    <row r="383" spans="1:16" s="15" customFormat="1" ht="18" customHeight="1" x14ac:dyDescent="0.25">
      <c r="A383" s="14"/>
      <c r="B383" s="68">
        <v>2005</v>
      </c>
      <c r="C383" s="68">
        <v>2006</v>
      </c>
      <c r="D383" s="68">
        <v>2007</v>
      </c>
      <c r="E383" s="68">
        <v>2008</v>
      </c>
      <c r="F383" s="68">
        <v>2009</v>
      </c>
      <c r="G383" s="68">
        <v>2010</v>
      </c>
      <c r="H383" s="68">
        <v>2011</v>
      </c>
      <c r="I383" s="68">
        <v>2012</v>
      </c>
      <c r="J383" s="68">
        <v>2013</v>
      </c>
      <c r="K383" s="68">
        <v>2014</v>
      </c>
      <c r="L383" s="68">
        <v>2015</v>
      </c>
      <c r="M383" s="68">
        <v>2016</v>
      </c>
    </row>
    <row r="384" spans="1:16" s="15" customFormat="1" ht="18" customHeight="1" x14ac:dyDescent="0.25">
      <c r="A384" s="15" t="s">
        <v>114</v>
      </c>
      <c r="B384" s="82">
        <f t="shared" ref="B384:L384" si="454">B348/B388</f>
        <v>15665.221479299629</v>
      </c>
      <c r="C384" s="82">
        <f t="shared" si="454"/>
        <v>17455.262133194359</v>
      </c>
      <c r="D384" s="82">
        <f t="shared" si="454"/>
        <v>19977.12856039104</v>
      </c>
      <c r="E384" s="82">
        <f t="shared" si="454"/>
        <v>25281.918695916833</v>
      </c>
      <c r="F384" s="82">
        <f t="shared" si="454"/>
        <v>26431.467435274095</v>
      </c>
      <c r="G384" s="82">
        <f t="shared" si="454"/>
        <v>28533.750665521318</v>
      </c>
      <c r="H384" s="82">
        <f t="shared" si="454"/>
        <v>31140.05911831612</v>
      </c>
      <c r="I384" s="82">
        <f t="shared" si="454"/>
        <v>35940.372811301233</v>
      </c>
      <c r="J384" s="82">
        <f t="shared" si="454"/>
        <v>40904.255893158239</v>
      </c>
      <c r="K384" s="82">
        <f t="shared" si="454"/>
        <v>43696.342995576713</v>
      </c>
      <c r="L384" s="82">
        <f t="shared" si="454"/>
        <v>41281.379717472926</v>
      </c>
      <c r="M384" s="82">
        <f t="shared" ref="M384" si="455">M348/M388</f>
        <v>42892.662015445712</v>
      </c>
    </row>
    <row r="385" spans="1:90" s="15" customFormat="1" ht="18" customHeight="1" x14ac:dyDescent="0.25">
      <c r="A385" s="107" t="s">
        <v>115</v>
      </c>
      <c r="B385" s="82">
        <f t="shared" ref="B385:L385" si="456">B347/B388</f>
        <v>16167.717822994662</v>
      </c>
      <c r="C385" s="82">
        <f t="shared" si="456"/>
        <v>18055.207015570395</v>
      </c>
      <c r="D385" s="82">
        <f t="shared" si="456"/>
        <v>20723.17328295665</v>
      </c>
      <c r="E385" s="82">
        <f t="shared" si="456"/>
        <v>26123.770723528098</v>
      </c>
      <c r="F385" s="82">
        <f t="shared" si="456"/>
        <v>27314.169080450625</v>
      </c>
      <c r="G385" s="82">
        <f t="shared" si="456"/>
        <v>29592.011180292484</v>
      </c>
      <c r="H385" s="82">
        <f t="shared" si="456"/>
        <v>32060.905490723362</v>
      </c>
      <c r="I385" s="82">
        <f t="shared" si="456"/>
        <v>36745.343240370275</v>
      </c>
      <c r="J385" s="82">
        <f t="shared" si="456"/>
        <v>41681.528505947834</v>
      </c>
      <c r="K385" s="82">
        <f t="shared" si="456"/>
        <v>44174.10321911826</v>
      </c>
      <c r="L385" s="82">
        <f t="shared" si="456"/>
        <v>41813.383911369936</v>
      </c>
      <c r="M385" s="82">
        <f t="shared" ref="M385" si="457">M347/M388</f>
        <v>43264.954918417629</v>
      </c>
    </row>
    <row r="386" spans="1:90" s="15" customFormat="1" ht="18" customHeight="1" x14ac:dyDescent="0.25">
      <c r="A386" s="14"/>
      <c r="B386" s="26"/>
      <c r="C386" s="26"/>
      <c r="D386" s="26"/>
      <c r="E386" s="26"/>
      <c r="F386" s="26"/>
      <c r="G386" s="26"/>
      <c r="H386" s="26"/>
      <c r="I386" s="26"/>
      <c r="J386" s="26"/>
      <c r="L386" s="76"/>
    </row>
    <row r="387" spans="1:90" s="15" customFormat="1" ht="18" customHeight="1" x14ac:dyDescent="0.25">
      <c r="A387" s="140" t="s">
        <v>113</v>
      </c>
      <c r="B387" s="143"/>
      <c r="C387" s="143"/>
      <c r="D387" s="143"/>
      <c r="E387" s="143"/>
      <c r="F387" s="143"/>
      <c r="G387" s="143"/>
      <c r="H387" s="143"/>
      <c r="I387" s="143"/>
      <c r="J387" s="143"/>
      <c r="K387" s="143"/>
      <c r="L387" s="76"/>
    </row>
    <row r="388" spans="1:90" s="15" customFormat="1" ht="18" customHeight="1" x14ac:dyDescent="0.25">
      <c r="A388" s="108" t="s">
        <v>216</v>
      </c>
      <c r="B388" s="110">
        <v>1123</v>
      </c>
      <c r="C388" s="110">
        <v>1251.8939641666666</v>
      </c>
      <c r="D388" s="110">
        <v>1232.8</v>
      </c>
      <c r="E388" s="110">
        <v>1196.3</v>
      </c>
      <c r="F388" s="110">
        <v>1320.3</v>
      </c>
      <c r="G388" s="110">
        <v>1409.4</v>
      </c>
      <c r="H388" s="110">
        <v>1557.4333727886612</v>
      </c>
      <c r="I388" s="110">
        <v>1576.7</v>
      </c>
      <c r="J388" s="110">
        <v>1597.6</v>
      </c>
      <c r="K388" s="110">
        <v>1653.1</v>
      </c>
      <c r="L388" s="110">
        <v>1985.3938046024875</v>
      </c>
      <c r="M388" s="110">
        <v>2177.0690125543101</v>
      </c>
    </row>
    <row r="389" spans="1:90" s="15" customFormat="1" ht="18" customHeight="1" x14ac:dyDescent="0.25">
      <c r="A389" s="108" t="s">
        <v>178</v>
      </c>
      <c r="B389" s="111">
        <v>36197312</v>
      </c>
      <c r="C389" s="111">
        <v>37526206</v>
      </c>
      <c r="D389" s="111">
        <v>38291222</v>
      </c>
      <c r="E389" s="111">
        <v>39474672</v>
      </c>
      <c r="F389" s="111">
        <v>40683294</v>
      </c>
      <c r="G389" s="111">
        <v>41914311</v>
      </c>
      <c r="H389" s="111">
        <v>43169305</v>
      </c>
      <c r="I389" s="111">
        <v>43625354</v>
      </c>
      <c r="J389" s="111">
        <v>44827757</v>
      </c>
      <c r="K389" s="111">
        <v>46069229</v>
      </c>
      <c r="L389" s="111">
        <v>47351275</v>
      </c>
      <c r="M389" s="111">
        <v>48676698</v>
      </c>
    </row>
    <row r="390" spans="1:90" s="15" customFormat="1" ht="18" customHeight="1" x14ac:dyDescent="0.25">
      <c r="B390" s="45"/>
      <c r="C390" s="45"/>
      <c r="D390" s="45"/>
      <c r="E390" s="45"/>
      <c r="F390" s="109"/>
      <c r="J390" s="69"/>
      <c r="L390" s="76"/>
    </row>
    <row r="391" spans="1:90" s="15" customFormat="1" ht="18" customHeight="1" x14ac:dyDescent="0.25">
      <c r="A391" s="140" t="s">
        <v>179</v>
      </c>
      <c r="B391" s="143"/>
      <c r="C391" s="143"/>
      <c r="D391" s="143"/>
      <c r="E391" s="143"/>
      <c r="F391" s="143"/>
      <c r="G391" s="143"/>
      <c r="H391" s="143"/>
      <c r="I391" s="143"/>
      <c r="J391" s="143"/>
      <c r="K391" s="143"/>
      <c r="L391" s="76"/>
    </row>
    <row r="392" spans="1:90" s="69" customFormat="1" ht="18" customHeight="1" x14ac:dyDescent="0.25">
      <c r="A392" s="15"/>
      <c r="B392" s="15"/>
      <c r="C392" s="15"/>
      <c r="D392" s="15"/>
      <c r="E392" s="15"/>
      <c r="F392" s="15"/>
      <c r="G392" s="15"/>
      <c r="H392" s="15"/>
      <c r="L392" s="12"/>
      <c r="M392" s="12" t="s">
        <v>116</v>
      </c>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15"/>
      <c r="AQ392" s="15"/>
      <c r="AR392" s="15"/>
      <c r="AS392" s="15"/>
      <c r="AT392" s="15"/>
      <c r="AU392" s="15"/>
      <c r="AV392" s="15"/>
      <c r="AW392" s="15"/>
      <c r="AX392" s="15"/>
      <c r="AY392" s="15"/>
      <c r="AZ392" s="15"/>
      <c r="BA392" s="15"/>
      <c r="BB392" s="15"/>
      <c r="BC392" s="15"/>
      <c r="BD392" s="15"/>
      <c r="BE392" s="15"/>
      <c r="BF392" s="15"/>
      <c r="BG392" s="15"/>
      <c r="BH392" s="15"/>
      <c r="BI392" s="15"/>
      <c r="BJ392" s="15"/>
      <c r="BK392" s="15"/>
      <c r="BL392" s="15"/>
      <c r="BM392" s="15"/>
      <c r="BN392" s="15"/>
      <c r="BO392" s="15"/>
      <c r="BP392" s="15"/>
      <c r="BQ392" s="15"/>
      <c r="BR392" s="15"/>
      <c r="BS392" s="15"/>
      <c r="BT392" s="15"/>
      <c r="BU392" s="15"/>
      <c r="BV392" s="15"/>
      <c r="BW392" s="15"/>
      <c r="BX392" s="15"/>
      <c r="BY392" s="15"/>
      <c r="BZ392" s="15"/>
      <c r="CA392" s="15"/>
      <c r="CB392" s="15"/>
      <c r="CC392" s="15"/>
      <c r="CD392" s="15"/>
      <c r="CE392" s="15"/>
      <c r="CF392" s="15"/>
      <c r="CG392" s="15"/>
      <c r="CH392" s="15"/>
      <c r="CI392" s="15"/>
      <c r="CJ392" s="15"/>
      <c r="CK392" s="15"/>
      <c r="CL392" s="15"/>
    </row>
    <row r="393" spans="1:90" s="15" customFormat="1" ht="18" customHeight="1" x14ac:dyDescent="0.25">
      <c r="A393" s="69" t="s">
        <v>117</v>
      </c>
      <c r="B393" s="70">
        <v>2005</v>
      </c>
      <c r="C393" s="70">
        <v>2006</v>
      </c>
      <c r="D393" s="70">
        <v>2007</v>
      </c>
      <c r="E393" s="70">
        <v>2008</v>
      </c>
      <c r="F393" s="70">
        <v>2009</v>
      </c>
      <c r="G393" s="70">
        <v>2010</v>
      </c>
      <c r="H393" s="70">
        <v>2011</v>
      </c>
      <c r="I393" s="70">
        <v>2012</v>
      </c>
      <c r="J393" s="70">
        <v>2013</v>
      </c>
      <c r="K393" s="70">
        <v>2014</v>
      </c>
      <c r="L393" s="70">
        <v>2015</v>
      </c>
      <c r="M393" s="70">
        <v>2015</v>
      </c>
    </row>
    <row r="394" spans="1:90" s="15" customFormat="1" ht="18" customHeight="1" x14ac:dyDescent="0.25">
      <c r="A394" s="99" t="s">
        <v>181</v>
      </c>
      <c r="B394" s="61">
        <f t="shared" ref="B394:K394" si="458">B48</f>
        <v>3121313.8570244489</v>
      </c>
      <c r="C394" s="61">
        <f t="shared" si="458"/>
        <v>3898984.5373559082</v>
      </c>
      <c r="D394" s="61">
        <f t="shared" si="458"/>
        <v>3603539.4514947836</v>
      </c>
      <c r="E394" s="61">
        <f t="shared" si="458"/>
        <v>5013560.9555227552</v>
      </c>
      <c r="F394" s="61">
        <f t="shared" si="458"/>
        <v>6036056.0817262763</v>
      </c>
      <c r="G394" s="61">
        <f t="shared" si="458"/>
        <v>7285021.1834885674</v>
      </c>
      <c r="H394" s="61">
        <f t="shared" si="458"/>
        <v>8686662.8667630889</v>
      </c>
      <c r="I394" s="61">
        <f t="shared" si="458"/>
        <v>11035043.765984708</v>
      </c>
      <c r="J394" s="61">
        <f t="shared" si="458"/>
        <v>12413982.080006381</v>
      </c>
      <c r="K394" s="61">
        <f t="shared" si="458"/>
        <v>12851664.021261528</v>
      </c>
      <c r="L394" s="61">
        <f t="shared" ref="L394" si="459">L48</f>
        <v>14193178</v>
      </c>
      <c r="M394" s="61">
        <f t="shared" ref="M394" si="460">M48</f>
        <v>16100130.18908162</v>
      </c>
      <c r="N394" s="66"/>
    </row>
    <row r="395" spans="1:90" s="15" customFormat="1" ht="18" customHeight="1" x14ac:dyDescent="0.25">
      <c r="A395" s="99" t="s">
        <v>182</v>
      </c>
      <c r="B395" s="61">
        <f t="shared" ref="B395:K395" si="461">B49</f>
        <v>1592970.8740122868</v>
      </c>
      <c r="C395" s="61">
        <f t="shared" si="461"/>
        <v>1980519.0151091008</v>
      </c>
      <c r="D395" s="61">
        <f t="shared" si="461"/>
        <v>2513283.932964297</v>
      </c>
      <c r="E395" s="61">
        <f t="shared" si="461"/>
        <v>3062768.180448941</v>
      </c>
      <c r="F395" s="61">
        <f t="shared" si="461"/>
        <v>3643718.4985339502</v>
      </c>
      <c r="G395" s="61">
        <f t="shared" si="461"/>
        <v>3968923.997823623</v>
      </c>
      <c r="H395" s="61">
        <f t="shared" si="461"/>
        <v>4572949.3537627356</v>
      </c>
      <c r="I395" s="61">
        <f t="shared" si="461"/>
        <v>5194037.0699857473</v>
      </c>
      <c r="J395" s="61">
        <f t="shared" si="461"/>
        <v>5839240.2329323897</v>
      </c>
      <c r="K395" s="61">
        <f t="shared" si="461"/>
        <v>5843714.7649110891</v>
      </c>
      <c r="L395" s="61">
        <f t="shared" ref="L395" si="462">L49</f>
        <v>7135172.0790469926</v>
      </c>
      <c r="M395" s="61">
        <f t="shared" ref="M395" si="463">M49</f>
        <v>7962470.9169035023</v>
      </c>
      <c r="N395" s="66"/>
    </row>
    <row r="396" spans="1:90" s="15" customFormat="1" ht="18" customHeight="1" x14ac:dyDescent="0.25">
      <c r="A396" s="99" t="s">
        <v>183</v>
      </c>
      <c r="B396" s="61">
        <f t="shared" ref="B396:K396" si="464">B50</f>
        <v>403244.63255695684</v>
      </c>
      <c r="C396" s="61">
        <f t="shared" si="464"/>
        <v>499392.57801161887</v>
      </c>
      <c r="D396" s="61">
        <f t="shared" si="464"/>
        <v>639761.67652863218</v>
      </c>
      <c r="E396" s="61">
        <f t="shared" si="464"/>
        <v>752277.87423308846</v>
      </c>
      <c r="F396" s="61">
        <f t="shared" si="464"/>
        <v>881216.76032205031</v>
      </c>
      <c r="G396" s="61">
        <f t="shared" si="464"/>
        <v>956104.12576296204</v>
      </c>
      <c r="H396" s="61">
        <f t="shared" si="464"/>
        <v>1146811.0767819332</v>
      </c>
      <c r="I396" s="61">
        <f t="shared" si="464"/>
        <v>1507792.9182445493</v>
      </c>
      <c r="J396" s="61">
        <f t="shared" si="464"/>
        <v>2167980.549776868</v>
      </c>
      <c r="K396" s="61">
        <f t="shared" si="464"/>
        <v>2492043.196064068</v>
      </c>
      <c r="L396" s="61">
        <f t="shared" ref="L396" si="465">L50</f>
        <v>3146645.5152458348</v>
      </c>
      <c r="M396" s="61">
        <f t="shared" ref="M396" si="466">M50</f>
        <v>4041455.2889554063</v>
      </c>
      <c r="N396" s="66"/>
    </row>
    <row r="397" spans="1:90" s="15" customFormat="1" ht="18" customHeight="1" x14ac:dyDescent="0.25">
      <c r="A397" s="99" t="s">
        <v>184</v>
      </c>
      <c r="B397" s="61">
        <f t="shared" ref="B397:K397" si="467">B51</f>
        <v>351612.88943524112</v>
      </c>
      <c r="C397" s="61">
        <f t="shared" si="467"/>
        <v>386732.71339648275</v>
      </c>
      <c r="D397" s="61">
        <f t="shared" si="467"/>
        <v>424771.5856196013</v>
      </c>
      <c r="E397" s="61">
        <f t="shared" si="467"/>
        <v>604117.8633001803</v>
      </c>
      <c r="F397" s="61">
        <f t="shared" si="467"/>
        <v>846726.0067951628</v>
      </c>
      <c r="G397" s="61">
        <f t="shared" si="467"/>
        <v>900073.62355437886</v>
      </c>
      <c r="H397" s="61">
        <f t="shared" si="467"/>
        <v>1081809.1374049117</v>
      </c>
      <c r="I397" s="61">
        <f t="shared" si="467"/>
        <v>1358677.7387094893</v>
      </c>
      <c r="J397" s="61">
        <f t="shared" si="467"/>
        <v>1708011.253591096</v>
      </c>
      <c r="K397" s="61">
        <f t="shared" si="467"/>
        <v>1781802.6451053116</v>
      </c>
      <c r="L397" s="61">
        <f t="shared" ref="L397" si="468">L51</f>
        <v>1871677.1688282543</v>
      </c>
      <c r="M397" s="61">
        <f t="shared" ref="M397" si="469">M51</f>
        <v>2056007.6007579339</v>
      </c>
      <c r="N397" s="66"/>
    </row>
    <row r="398" spans="1:90" s="15" customFormat="1" ht="18" customHeight="1" x14ac:dyDescent="0.25">
      <c r="A398" s="100" t="s">
        <v>180</v>
      </c>
      <c r="B398" s="71">
        <f>SUM(B394:B397)</f>
        <v>5469142.2530289339</v>
      </c>
      <c r="C398" s="71">
        <f t="shared" ref="C398:K398" si="470">SUM(C394:C397)</f>
        <v>6765628.8438731106</v>
      </c>
      <c r="D398" s="71">
        <f t="shared" si="470"/>
        <v>7181356.6466073142</v>
      </c>
      <c r="E398" s="71">
        <f t="shared" si="470"/>
        <v>9432724.8735049646</v>
      </c>
      <c r="F398" s="71">
        <f t="shared" si="470"/>
        <v>11407717.34737744</v>
      </c>
      <c r="G398" s="71">
        <f t="shared" si="470"/>
        <v>13110122.930629531</v>
      </c>
      <c r="H398" s="71">
        <f t="shared" si="470"/>
        <v>15488232.434712667</v>
      </c>
      <c r="I398" s="71">
        <f t="shared" si="470"/>
        <v>19095551.492924497</v>
      </c>
      <c r="J398" s="71">
        <f t="shared" si="470"/>
        <v>22129214.116306737</v>
      </c>
      <c r="K398" s="71">
        <f t="shared" si="470"/>
        <v>22969224.627341993</v>
      </c>
      <c r="L398" s="71">
        <f t="shared" ref="L398" si="471">SUM(L394:L397)</f>
        <v>26346672.763121083</v>
      </c>
      <c r="M398" s="71">
        <f t="shared" ref="M398" si="472">SUM(M394:M397)</f>
        <v>30160063.995698463</v>
      </c>
    </row>
    <row r="399" spans="1:90" s="15" customFormat="1" ht="18" customHeight="1" x14ac:dyDescent="0.25">
      <c r="A399" s="14"/>
      <c r="B399" s="71"/>
      <c r="C399" s="71"/>
      <c r="D399" s="71"/>
      <c r="E399" s="71"/>
      <c r="F399" s="71"/>
      <c r="G399" s="71"/>
      <c r="H399" s="71"/>
      <c r="I399" s="71"/>
      <c r="K399" s="101"/>
      <c r="L399" s="76"/>
    </row>
    <row r="400" spans="1:90" s="15" customFormat="1" ht="18" customHeight="1" x14ac:dyDescent="0.25">
      <c r="A400" s="140" t="s">
        <v>210</v>
      </c>
      <c r="B400" s="143"/>
      <c r="C400" s="143"/>
      <c r="D400" s="143"/>
      <c r="E400" s="143"/>
      <c r="F400" s="143"/>
      <c r="G400" s="143"/>
      <c r="H400" s="143"/>
      <c r="I400" s="143"/>
      <c r="J400" s="143"/>
      <c r="K400" s="143"/>
      <c r="L400" s="76"/>
    </row>
    <row r="401" spans="1:14" s="15" customFormat="1" ht="18" customHeight="1" x14ac:dyDescent="0.25">
      <c r="B401" s="69"/>
      <c r="C401" s="70"/>
      <c r="D401" s="70"/>
      <c r="E401" s="72"/>
      <c r="F401" s="72"/>
      <c r="G401" s="72"/>
      <c r="L401" s="12"/>
      <c r="M401" s="12" t="s">
        <v>116</v>
      </c>
    </row>
    <row r="402" spans="1:14" s="15" customFormat="1" ht="18" customHeight="1" x14ac:dyDescent="0.25">
      <c r="A402" s="69" t="s">
        <v>117</v>
      </c>
      <c r="B402" s="70">
        <v>2005</v>
      </c>
      <c r="C402" s="70">
        <v>2006</v>
      </c>
      <c r="D402" s="70">
        <v>2007</v>
      </c>
      <c r="E402" s="70">
        <v>2008</v>
      </c>
      <c r="F402" s="70">
        <v>2009</v>
      </c>
      <c r="G402" s="70">
        <v>2010</v>
      </c>
      <c r="H402" s="70">
        <v>2011</v>
      </c>
      <c r="I402" s="70">
        <v>2012</v>
      </c>
      <c r="J402" s="70">
        <v>2013</v>
      </c>
      <c r="K402" s="70">
        <v>2014</v>
      </c>
      <c r="L402" s="70">
        <v>2015</v>
      </c>
      <c r="M402" s="70">
        <v>2016</v>
      </c>
    </row>
    <row r="403" spans="1:14" s="15" customFormat="1" ht="18" customHeight="1" x14ac:dyDescent="0.25">
      <c r="A403" s="99" t="s">
        <v>181</v>
      </c>
      <c r="B403" s="61">
        <f t="shared" ref="B403:K403" si="473">B150</f>
        <v>3711310.7852966767</v>
      </c>
      <c r="C403" s="61">
        <f t="shared" si="473"/>
        <v>3659018.0039855517</v>
      </c>
      <c r="D403" s="61">
        <f t="shared" si="473"/>
        <v>3603539.4514947836</v>
      </c>
      <c r="E403" s="61">
        <f t="shared" si="473"/>
        <v>3884783.5292898817</v>
      </c>
      <c r="F403" s="61">
        <f t="shared" si="473"/>
        <v>4098750.4309780234</v>
      </c>
      <c r="G403" s="61">
        <f t="shared" si="473"/>
        <v>4248442.8936858671</v>
      </c>
      <c r="H403" s="61">
        <f t="shared" si="473"/>
        <v>4454218.8411036683</v>
      </c>
      <c r="I403" s="61">
        <f t="shared" si="473"/>
        <v>4640786.6731921565</v>
      </c>
      <c r="J403" s="61">
        <f t="shared" si="473"/>
        <v>4801783.2079543909</v>
      </c>
      <c r="K403" s="61">
        <f t="shared" si="473"/>
        <v>4993854.5362725668</v>
      </c>
      <c r="L403" s="61">
        <f t="shared" ref="L403" si="474">L150</f>
        <v>5106027</v>
      </c>
      <c r="M403" s="61">
        <f t="shared" ref="M403" si="475">M150</f>
        <v>5175488.557998023</v>
      </c>
      <c r="N403" s="66"/>
    </row>
    <row r="404" spans="1:14" s="15" customFormat="1" ht="18" customHeight="1" x14ac:dyDescent="0.25">
      <c r="A404" s="99" t="s">
        <v>182</v>
      </c>
      <c r="B404" s="61">
        <f t="shared" ref="B404:K404" si="476">B151</f>
        <v>2171293.629207537</v>
      </c>
      <c r="C404" s="61">
        <f t="shared" si="476"/>
        <v>2331618.3184315632</v>
      </c>
      <c r="D404" s="61">
        <f t="shared" si="476"/>
        <v>2513283.932964297</v>
      </c>
      <c r="E404" s="61">
        <f t="shared" si="476"/>
        <v>2715826.190665666</v>
      </c>
      <c r="F404" s="61">
        <f t="shared" si="476"/>
        <v>2859665.1959564984</v>
      </c>
      <c r="G404" s="61">
        <f t="shared" si="476"/>
        <v>2900641.8699785927</v>
      </c>
      <c r="H404" s="61">
        <f t="shared" si="476"/>
        <v>2948017.17116958</v>
      </c>
      <c r="I404" s="61">
        <f t="shared" si="476"/>
        <v>3001943.9555851407</v>
      </c>
      <c r="J404" s="61">
        <f t="shared" si="476"/>
        <v>3062481.1405205112</v>
      </c>
      <c r="K404" s="61">
        <f t="shared" si="476"/>
        <v>3129647.2322584409</v>
      </c>
      <c r="L404" s="61">
        <f t="shared" ref="L404" si="477">L151</f>
        <v>3204928.4691229677</v>
      </c>
      <c r="M404" s="61">
        <f t="shared" ref="M404" si="478">M151</f>
        <v>3287498.8854310303</v>
      </c>
      <c r="N404" s="66"/>
    </row>
    <row r="405" spans="1:14" s="15" customFormat="1" ht="18" customHeight="1" x14ac:dyDescent="0.25">
      <c r="A405" s="99" t="s">
        <v>183</v>
      </c>
      <c r="B405" s="61">
        <f t="shared" ref="B405:K405" si="479">B152</f>
        <v>562379.53107803501</v>
      </c>
      <c r="C405" s="61">
        <f t="shared" si="479"/>
        <v>603803.93457611545</v>
      </c>
      <c r="D405" s="61">
        <f t="shared" si="479"/>
        <v>639761.67652863218</v>
      </c>
      <c r="E405" s="61">
        <f t="shared" si="479"/>
        <v>663868.56391125079</v>
      </c>
      <c r="F405" s="61">
        <f t="shared" si="479"/>
        <v>697691.62133518781</v>
      </c>
      <c r="G405" s="61">
        <f t="shared" si="479"/>
        <v>721555.06433877349</v>
      </c>
      <c r="H405" s="61">
        <f t="shared" si="479"/>
        <v>745683.67471939698</v>
      </c>
      <c r="I405" s="61">
        <f t="shared" si="479"/>
        <v>771589.59070118645</v>
      </c>
      <c r="J405" s="61">
        <f t="shared" si="479"/>
        <v>808231.33065467817</v>
      </c>
      <c r="K405" s="61">
        <f t="shared" si="479"/>
        <v>849445.39243516535</v>
      </c>
      <c r="L405" s="61">
        <f t="shared" ref="L405" si="480">L152</f>
        <v>871447.86416879902</v>
      </c>
      <c r="M405" s="61">
        <f t="shared" ref="M405" si="481">M152</f>
        <v>901161.34887436056</v>
      </c>
      <c r="N405" s="66"/>
    </row>
    <row r="406" spans="1:14" s="15" customFormat="1" ht="18" customHeight="1" x14ac:dyDescent="0.25">
      <c r="A406" s="99" t="s">
        <v>184</v>
      </c>
      <c r="B406" s="61">
        <f t="shared" ref="B406:K406" si="482">B153</f>
        <v>409456.94300687796</v>
      </c>
      <c r="C406" s="61">
        <f t="shared" si="482"/>
        <v>421096.32322007051</v>
      </c>
      <c r="D406" s="61">
        <f t="shared" si="482"/>
        <v>424771.5856196013</v>
      </c>
      <c r="E406" s="61">
        <f t="shared" si="482"/>
        <v>455555.03753832035</v>
      </c>
      <c r="F406" s="61">
        <f t="shared" si="482"/>
        <v>457643.09515600756</v>
      </c>
      <c r="G406" s="61">
        <f t="shared" si="482"/>
        <v>461796.17832804256</v>
      </c>
      <c r="H406" s="61">
        <f t="shared" si="482"/>
        <v>473909.68516155286</v>
      </c>
      <c r="I406" s="61">
        <f t="shared" si="482"/>
        <v>487596.98343171284</v>
      </c>
      <c r="J406" s="61">
        <f t="shared" si="482"/>
        <v>514234.87850273307</v>
      </c>
      <c r="K406" s="61">
        <f t="shared" si="482"/>
        <v>524521.06399846775</v>
      </c>
      <c r="L406" s="61">
        <f t="shared" ref="L406" si="483">L153</f>
        <v>537562.11265645444</v>
      </c>
      <c r="M406" s="61">
        <f t="shared" ref="M406" si="484">M153</f>
        <v>560032.80882229307</v>
      </c>
      <c r="N406" s="66"/>
    </row>
    <row r="407" spans="1:14" s="15" customFormat="1" ht="18" customHeight="1" x14ac:dyDescent="0.25">
      <c r="A407" s="100" t="s">
        <v>180</v>
      </c>
      <c r="B407" s="71">
        <f>SUM(B403:B406)</f>
        <v>6854440.8885891261</v>
      </c>
      <c r="C407" s="71">
        <f t="shared" ref="C407:K407" si="485">SUM(C403:C406)</f>
        <v>7015536.5802133009</v>
      </c>
      <c r="D407" s="71">
        <f t="shared" si="485"/>
        <v>7181356.6466073142</v>
      </c>
      <c r="E407" s="71">
        <f t="shared" si="485"/>
        <v>7720033.3214051193</v>
      </c>
      <c r="F407" s="71">
        <f t="shared" si="485"/>
        <v>8113750.3434257172</v>
      </c>
      <c r="G407" s="71">
        <f t="shared" si="485"/>
        <v>8332436.0063312761</v>
      </c>
      <c r="H407" s="71">
        <f t="shared" si="485"/>
        <v>8621829.3721541986</v>
      </c>
      <c r="I407" s="71">
        <f t="shared" si="485"/>
        <v>8901917.2029101979</v>
      </c>
      <c r="J407" s="71">
        <f t="shared" si="485"/>
        <v>9186730.5576323122</v>
      </c>
      <c r="K407" s="71">
        <f t="shared" si="485"/>
        <v>9497468.224964641</v>
      </c>
      <c r="L407" s="71">
        <f t="shared" ref="L407" si="486">SUM(L403:L406)</f>
        <v>9719965.4459482208</v>
      </c>
      <c r="M407" s="71">
        <f t="shared" ref="M407" si="487">SUM(M403:M406)</f>
        <v>9924181.601125706</v>
      </c>
    </row>
    <row r="408" spans="1:14" s="15" customFormat="1" ht="18" customHeight="1" x14ac:dyDescent="0.25">
      <c r="A408" s="100"/>
      <c r="B408" s="71"/>
      <c r="C408" s="71"/>
      <c r="D408" s="71"/>
      <c r="E408" s="71"/>
      <c r="F408" s="71"/>
      <c r="G408" s="71"/>
      <c r="H408" s="71"/>
      <c r="I408" s="71"/>
      <c r="L408" s="76"/>
    </row>
    <row r="409" spans="1:14" s="104" customFormat="1" ht="18" customHeight="1" x14ac:dyDescent="0.25">
      <c r="A409" s="140" t="s">
        <v>118</v>
      </c>
      <c r="B409" s="144"/>
      <c r="C409" s="144"/>
      <c r="D409" s="144"/>
      <c r="E409" s="144"/>
      <c r="F409" s="144"/>
      <c r="G409" s="144"/>
      <c r="H409" s="144"/>
      <c r="I409" s="144"/>
      <c r="J409" s="144"/>
      <c r="K409" s="144"/>
    </row>
    <row r="410" spans="1:14" s="15" customFormat="1" ht="18" customHeight="1" x14ac:dyDescent="0.25">
      <c r="A410" s="14"/>
      <c r="B410" s="71"/>
      <c r="L410" s="12"/>
      <c r="M410" s="12" t="s">
        <v>116</v>
      </c>
    </row>
    <row r="411" spans="1:14" s="15" customFormat="1" ht="18" customHeight="1" x14ac:dyDescent="0.25">
      <c r="A411" s="69" t="s">
        <v>117</v>
      </c>
      <c r="B411" s="70">
        <v>2005</v>
      </c>
      <c r="C411" s="70">
        <v>2006</v>
      </c>
      <c r="D411" s="70">
        <v>2007</v>
      </c>
      <c r="E411" s="70">
        <v>2008</v>
      </c>
      <c r="F411" s="70">
        <v>2009</v>
      </c>
      <c r="G411" s="70">
        <v>2010</v>
      </c>
      <c r="H411" s="70">
        <v>2011</v>
      </c>
      <c r="I411" s="70">
        <v>2012</v>
      </c>
      <c r="J411" s="70">
        <v>2013</v>
      </c>
      <c r="K411" s="70">
        <v>2014</v>
      </c>
      <c r="L411" s="70">
        <v>2015</v>
      </c>
      <c r="M411" s="70">
        <v>2016</v>
      </c>
    </row>
    <row r="412" spans="1:14" s="15" customFormat="1" ht="18" customHeight="1" x14ac:dyDescent="0.25">
      <c r="A412" s="15" t="s">
        <v>119</v>
      </c>
      <c r="B412" s="2">
        <f t="shared" ref="B412:K412" si="488">B53</f>
        <v>608737.78737795702</v>
      </c>
      <c r="C412" s="2">
        <f t="shared" si="488"/>
        <v>933735.61945344938</v>
      </c>
      <c r="D412" s="2">
        <f t="shared" si="488"/>
        <v>935411.88712492958</v>
      </c>
      <c r="E412" s="2">
        <f t="shared" si="488"/>
        <v>991016.71866327408</v>
      </c>
      <c r="F412" s="2">
        <f t="shared" si="488"/>
        <v>1073018.9483379368</v>
      </c>
      <c r="G412" s="2">
        <f t="shared" si="488"/>
        <v>1779710.9810010761</v>
      </c>
      <c r="H412" s="2">
        <f t="shared" si="488"/>
        <v>2688583.5545945275</v>
      </c>
      <c r="I412" s="2">
        <f t="shared" si="488"/>
        <v>3001179.2373603992</v>
      </c>
      <c r="J412" s="2">
        <f t="shared" si="488"/>
        <v>2986465.5872592051</v>
      </c>
      <c r="K412" s="2">
        <f t="shared" si="488"/>
        <v>2923420.3020044984</v>
      </c>
      <c r="L412" s="2">
        <f t="shared" ref="L412" si="489">L53</f>
        <v>3659599.0679949848</v>
      </c>
      <c r="M412" s="2">
        <f t="shared" ref="M412" si="490">M53</f>
        <v>4975990.9522849303</v>
      </c>
      <c r="N412" s="66"/>
    </row>
    <row r="413" spans="1:14" s="15" customFormat="1" ht="18" customHeight="1" x14ac:dyDescent="0.25">
      <c r="A413" s="15" t="s">
        <v>120</v>
      </c>
      <c r="B413" s="2">
        <f t="shared" ref="B413:K413" si="491">B54</f>
        <v>1394163.5811526338</v>
      </c>
      <c r="C413" s="2">
        <f t="shared" si="491"/>
        <v>1746521.3199873595</v>
      </c>
      <c r="D413" s="2">
        <f t="shared" si="491"/>
        <v>1880031.921199033</v>
      </c>
      <c r="E413" s="2">
        <f t="shared" si="491"/>
        <v>2283593.9143784698</v>
      </c>
      <c r="F413" s="2">
        <f t="shared" si="491"/>
        <v>2597316.140131142</v>
      </c>
      <c r="G413" s="2">
        <f t="shared" si="491"/>
        <v>3021535.6979589313</v>
      </c>
      <c r="H413" s="2">
        <f t="shared" si="491"/>
        <v>4031541.1509170327</v>
      </c>
      <c r="I413" s="2">
        <f t="shared" si="491"/>
        <v>4599919.1000206247</v>
      </c>
      <c r="J413" s="2">
        <f t="shared" si="491"/>
        <v>4575334.0905943625</v>
      </c>
      <c r="K413" s="2">
        <f t="shared" si="491"/>
        <v>4445568.2300406508</v>
      </c>
      <c r="L413" s="2">
        <f t="shared" ref="L413" si="492">L54</f>
        <v>4768917.4240058213</v>
      </c>
      <c r="M413" s="2">
        <f t="shared" ref="M413" si="493">M54</f>
        <v>5305097.4212063141</v>
      </c>
      <c r="N413" s="66"/>
    </row>
    <row r="414" spans="1:14" s="15" customFormat="1" ht="18" customHeight="1" x14ac:dyDescent="0.25">
      <c r="A414" s="15" t="s">
        <v>185</v>
      </c>
      <c r="B414" s="2">
        <f t="shared" ref="B414:K414" si="494">B55</f>
        <v>204033.73231800384</v>
      </c>
      <c r="C414" s="2">
        <f t="shared" si="494"/>
        <v>205811.92252281937</v>
      </c>
      <c r="D414" s="2">
        <f t="shared" si="494"/>
        <v>232622.25761181343</v>
      </c>
      <c r="E414" s="2">
        <f t="shared" si="494"/>
        <v>306627.95018618408</v>
      </c>
      <c r="F414" s="2">
        <f t="shared" si="494"/>
        <v>354861.68462838524</v>
      </c>
      <c r="G414" s="2">
        <f t="shared" si="494"/>
        <v>406271.88282941008</v>
      </c>
      <c r="H414" s="2">
        <f t="shared" si="494"/>
        <v>303444.10832861869</v>
      </c>
      <c r="I414" s="2">
        <f t="shared" si="494"/>
        <v>533282.88094573969</v>
      </c>
      <c r="J414" s="2">
        <f t="shared" si="494"/>
        <v>546669.87453379249</v>
      </c>
      <c r="K414" s="2">
        <f t="shared" si="494"/>
        <v>874306.13375887671</v>
      </c>
      <c r="L414" s="2">
        <f t="shared" ref="L414" si="495">L55</f>
        <v>898680.70438612089</v>
      </c>
      <c r="M414" s="2">
        <f t="shared" ref="M414" si="496">M55</f>
        <v>914940.2834234772</v>
      </c>
      <c r="N414" s="66"/>
    </row>
    <row r="415" spans="1:14" s="15" customFormat="1" ht="18" customHeight="1" x14ac:dyDescent="0.25">
      <c r="A415" s="15" t="s">
        <v>186</v>
      </c>
      <c r="B415" s="2">
        <f t="shared" ref="B415:K415" si="497">B56</f>
        <v>233554.96701505414</v>
      </c>
      <c r="C415" s="2">
        <f t="shared" si="497"/>
        <v>210189.34280792729</v>
      </c>
      <c r="D415" s="2">
        <f t="shared" si="497"/>
        <v>240897.85171029414</v>
      </c>
      <c r="E415" s="2">
        <f t="shared" si="497"/>
        <v>247646.04400313587</v>
      </c>
      <c r="F415" s="2">
        <f t="shared" si="497"/>
        <v>264519.81673395133</v>
      </c>
      <c r="G415" s="2">
        <f t="shared" si="497"/>
        <v>261294.36050433759</v>
      </c>
      <c r="H415" s="2">
        <f t="shared" si="497"/>
        <v>247824.77661917108</v>
      </c>
      <c r="I415" s="2">
        <f t="shared" si="497"/>
        <v>275053.40305860166</v>
      </c>
      <c r="J415" s="2">
        <f t="shared" si="497"/>
        <v>325968.77382843371</v>
      </c>
      <c r="K415" s="2">
        <f t="shared" si="497"/>
        <v>373548.95519971481</v>
      </c>
      <c r="L415" s="2">
        <f t="shared" ref="L415" si="498">L56</f>
        <v>392557.18104813749</v>
      </c>
      <c r="M415" s="2">
        <f t="shared" ref="M415" si="499">M56</f>
        <v>422698.42508804554</v>
      </c>
      <c r="N415" s="66"/>
    </row>
    <row r="416" spans="1:14" s="15" customFormat="1" ht="18" customHeight="1" x14ac:dyDescent="0.25">
      <c r="A416" s="15" t="s">
        <v>121</v>
      </c>
      <c r="B416" s="2">
        <f t="shared" ref="B416:K416" si="500">B57</f>
        <v>1333650.9715290787</v>
      </c>
      <c r="C416" s="2">
        <f t="shared" si="500"/>
        <v>1728851.9807244213</v>
      </c>
      <c r="D416" s="2">
        <f t="shared" si="500"/>
        <v>2117073.6961931875</v>
      </c>
      <c r="E416" s="2">
        <f t="shared" si="500"/>
        <v>2871522.8849338726</v>
      </c>
      <c r="F416" s="2">
        <f t="shared" si="500"/>
        <v>2728799.1044605537</v>
      </c>
      <c r="G416" s="2">
        <f t="shared" si="500"/>
        <v>3431314.045714736</v>
      </c>
      <c r="H416" s="2">
        <f t="shared" si="500"/>
        <v>4755230.5160913048</v>
      </c>
      <c r="I416" s="2">
        <f t="shared" si="500"/>
        <v>4984192.7748442274</v>
      </c>
      <c r="J416" s="2">
        <f t="shared" si="500"/>
        <v>7674178.9151144084</v>
      </c>
      <c r="K416" s="2">
        <f t="shared" si="500"/>
        <v>9899350.1373493467</v>
      </c>
      <c r="L416" s="2">
        <f t="shared" ref="L416" si="501">L57</f>
        <v>12374187.892883467</v>
      </c>
      <c r="M416" s="2">
        <f t="shared" ref="M416" si="502">M57</f>
        <v>14477799.309326055</v>
      </c>
      <c r="N416" s="66"/>
    </row>
    <row r="417" spans="1:16" s="15" customFormat="1" ht="18" customHeight="1" x14ac:dyDescent="0.25">
      <c r="A417" s="14" t="s">
        <v>122</v>
      </c>
      <c r="B417" s="31">
        <f t="shared" ref="B417:K417" si="503">SUM(B412:B416)</f>
        <v>3774141.0393927274</v>
      </c>
      <c r="C417" s="31">
        <f t="shared" si="503"/>
        <v>4825110.1854959764</v>
      </c>
      <c r="D417" s="31">
        <f t="shared" si="503"/>
        <v>5406037.6138392575</v>
      </c>
      <c r="E417" s="31">
        <f t="shared" si="503"/>
        <v>6700407.5121649373</v>
      </c>
      <c r="F417" s="31">
        <f t="shared" si="503"/>
        <v>7018515.6942919698</v>
      </c>
      <c r="G417" s="31">
        <f t="shared" si="503"/>
        <v>8900126.9680084921</v>
      </c>
      <c r="H417" s="31">
        <f t="shared" si="503"/>
        <v>12026624.106550656</v>
      </c>
      <c r="I417" s="31">
        <f t="shared" si="503"/>
        <v>13393627.396229593</v>
      </c>
      <c r="J417" s="31">
        <f t="shared" si="503"/>
        <v>16108617.241330203</v>
      </c>
      <c r="K417" s="31">
        <f t="shared" si="503"/>
        <v>18516193.758353088</v>
      </c>
      <c r="L417" s="31">
        <f t="shared" ref="L417" si="504">SUM(L412:L416)</f>
        <v>22093942.27031853</v>
      </c>
      <c r="M417" s="31">
        <f t="shared" ref="M417" si="505">SUM(M412:M416)</f>
        <v>26096526.391328823</v>
      </c>
    </row>
    <row r="418" spans="1:16" s="15" customFormat="1" ht="18" customHeight="1" x14ac:dyDescent="0.25">
      <c r="A418" s="14"/>
      <c r="B418" s="71"/>
      <c r="C418" s="71"/>
      <c r="D418" s="71"/>
      <c r="E418" s="71"/>
      <c r="F418" s="71"/>
      <c r="G418" s="71"/>
      <c r="H418" s="71"/>
      <c r="I418" s="71"/>
      <c r="L418" s="76"/>
    </row>
    <row r="419" spans="1:16" s="15" customFormat="1" ht="18" customHeight="1" x14ac:dyDescent="0.25">
      <c r="A419" s="140" t="s">
        <v>211</v>
      </c>
      <c r="B419" s="143"/>
      <c r="C419" s="143"/>
      <c r="D419" s="143"/>
      <c r="E419" s="143"/>
      <c r="F419" s="143"/>
      <c r="G419" s="143"/>
      <c r="H419" s="143"/>
      <c r="I419" s="143"/>
      <c r="J419" s="143"/>
      <c r="K419" s="143"/>
      <c r="L419" s="76"/>
    </row>
    <row r="420" spans="1:16" s="15" customFormat="1" ht="18" customHeight="1" x14ac:dyDescent="0.25">
      <c r="A420" s="14"/>
      <c r="B420" s="71"/>
      <c r="L420" s="12"/>
      <c r="M420" s="12" t="s">
        <v>116</v>
      </c>
    </row>
    <row r="421" spans="1:16" s="15" customFormat="1" ht="18" customHeight="1" x14ac:dyDescent="0.25">
      <c r="A421" s="69" t="s">
        <v>117</v>
      </c>
      <c r="B421" s="70">
        <v>2005</v>
      </c>
      <c r="C421" s="70">
        <v>2006</v>
      </c>
      <c r="D421" s="70">
        <v>2007</v>
      </c>
      <c r="E421" s="70">
        <v>2008</v>
      </c>
      <c r="F421" s="70">
        <v>2009</v>
      </c>
      <c r="G421" s="70">
        <v>2010</v>
      </c>
      <c r="H421" s="70">
        <v>2011</v>
      </c>
      <c r="I421" s="70">
        <v>2012</v>
      </c>
      <c r="J421" s="70">
        <v>2013</v>
      </c>
      <c r="K421" s="70">
        <v>2014</v>
      </c>
      <c r="L421" s="70">
        <v>2015</v>
      </c>
      <c r="M421" s="70">
        <v>2016</v>
      </c>
    </row>
    <row r="422" spans="1:16" s="15" customFormat="1" ht="18" customHeight="1" x14ac:dyDescent="0.25">
      <c r="A422" s="15" t="s">
        <v>119</v>
      </c>
      <c r="B422" s="2">
        <f t="shared" ref="B422:K422" si="506">B155</f>
        <v>991891.12433049618</v>
      </c>
      <c r="C422" s="2">
        <f t="shared" si="506"/>
        <v>856307.11835572217</v>
      </c>
      <c r="D422" s="2">
        <f t="shared" si="506"/>
        <v>935411.88712492958</v>
      </c>
      <c r="E422" s="2">
        <f t="shared" si="506"/>
        <v>843948.68445934507</v>
      </c>
      <c r="F422" s="2">
        <f t="shared" si="506"/>
        <v>1001652.6012013877</v>
      </c>
      <c r="G422" s="2">
        <f t="shared" si="506"/>
        <v>1074285.1185461956</v>
      </c>
      <c r="H422" s="2">
        <f t="shared" si="506"/>
        <v>1141798.2301484323</v>
      </c>
      <c r="I422" s="2">
        <f t="shared" si="506"/>
        <v>1217822.9600140383</v>
      </c>
      <c r="J422" s="2">
        <f t="shared" si="506"/>
        <v>1264844.8330812729</v>
      </c>
      <c r="K422" s="2">
        <f t="shared" si="506"/>
        <v>1383349.161918394</v>
      </c>
      <c r="L422" s="2">
        <f t="shared" ref="L422" si="507">L155</f>
        <v>1508923.3073981144</v>
      </c>
      <c r="M422" s="2">
        <f t="shared" ref="M422" si="508">M155</f>
        <v>1682719.4024716811</v>
      </c>
      <c r="N422" s="66"/>
    </row>
    <row r="423" spans="1:16" s="15" customFormat="1" ht="18" customHeight="1" x14ac:dyDescent="0.25">
      <c r="A423" s="15" t="s">
        <v>120</v>
      </c>
      <c r="B423" s="2">
        <f t="shared" ref="B423:K423" si="509">B156</f>
        <v>1554874.2770014815</v>
      </c>
      <c r="C423" s="2">
        <f t="shared" si="509"/>
        <v>1686027.2406224217</v>
      </c>
      <c r="D423" s="2">
        <f t="shared" si="509"/>
        <v>1880031.9211990349</v>
      </c>
      <c r="E423" s="2">
        <f t="shared" si="509"/>
        <v>2094035.3977279672</v>
      </c>
      <c r="F423" s="2">
        <f t="shared" si="509"/>
        <v>2192207.2163907746</v>
      </c>
      <c r="G423" s="2">
        <f t="shared" si="509"/>
        <v>2388391.0298708323</v>
      </c>
      <c r="H423" s="2">
        <f t="shared" si="509"/>
        <v>2554119.3292708416</v>
      </c>
      <c r="I423" s="2">
        <f t="shared" si="509"/>
        <v>2659199.5210262612</v>
      </c>
      <c r="J423" s="2">
        <f t="shared" si="509"/>
        <v>2831399.8616866916</v>
      </c>
      <c r="K423" s="2">
        <f t="shared" si="509"/>
        <v>3024322.655011544</v>
      </c>
      <c r="L423" s="2">
        <f t="shared" ref="L423" si="510">L156</f>
        <v>3222076.7084599193</v>
      </c>
      <c r="M423" s="2">
        <f t="shared" ref="M423" si="511">M156</f>
        <v>3472647.4950347394</v>
      </c>
      <c r="N423" s="66"/>
    </row>
    <row r="424" spans="1:16" s="15" customFormat="1" ht="18" customHeight="1" x14ac:dyDescent="0.25">
      <c r="A424" s="15" t="s">
        <v>185</v>
      </c>
      <c r="B424" s="2">
        <f t="shared" ref="B424:K424" si="512">B157</f>
        <v>214651.3594271022</v>
      </c>
      <c r="C424" s="2">
        <f t="shared" si="512"/>
        <v>195941.56348287157</v>
      </c>
      <c r="D424" s="2">
        <f t="shared" si="512"/>
        <v>232622.25761181337</v>
      </c>
      <c r="E424" s="2">
        <f t="shared" si="512"/>
        <v>251360.65985662665</v>
      </c>
      <c r="F424" s="2">
        <f t="shared" si="512"/>
        <v>262099.54699187938</v>
      </c>
      <c r="G424" s="2">
        <f t="shared" si="512"/>
        <v>297237.75093667454</v>
      </c>
      <c r="H424" s="2">
        <f t="shared" si="512"/>
        <v>284393.61640384153</v>
      </c>
      <c r="I424" s="2">
        <f t="shared" si="512"/>
        <v>293803.56966197531</v>
      </c>
      <c r="J424" s="2">
        <f t="shared" si="512"/>
        <v>332080.05353235267</v>
      </c>
      <c r="K424" s="2">
        <f t="shared" si="512"/>
        <v>363109.52000221272</v>
      </c>
      <c r="L424" s="2">
        <f t="shared" ref="L424" si="513">L157</f>
        <v>384271.40904299903</v>
      </c>
      <c r="M424" s="2">
        <f t="shared" ref="M424" si="514">M157</f>
        <v>416904.30231476156</v>
      </c>
      <c r="N424" s="66"/>
    </row>
    <row r="425" spans="1:16" s="15" customFormat="1" ht="18" customHeight="1" x14ac:dyDescent="0.25">
      <c r="A425" s="15" t="s">
        <v>186</v>
      </c>
      <c r="B425" s="2">
        <f t="shared" ref="B425:K425" si="515">B158</f>
        <v>254252.00940233289</v>
      </c>
      <c r="C425" s="2">
        <f t="shared" si="515"/>
        <v>259761.94200934505</v>
      </c>
      <c r="D425" s="2">
        <f t="shared" si="515"/>
        <v>240897.85171029414</v>
      </c>
      <c r="E425" s="2">
        <f t="shared" si="515"/>
        <v>246506.58411262045</v>
      </c>
      <c r="F425" s="2">
        <f t="shared" si="515"/>
        <v>257754.98837525002</v>
      </c>
      <c r="G425" s="2">
        <f t="shared" si="515"/>
        <v>263336.43966630707</v>
      </c>
      <c r="H425" s="2">
        <f t="shared" si="515"/>
        <v>260049.76966110687</v>
      </c>
      <c r="I425" s="2">
        <f t="shared" si="515"/>
        <v>267407.24562535062</v>
      </c>
      <c r="J425" s="2">
        <f t="shared" si="515"/>
        <v>274506.80818369088</v>
      </c>
      <c r="K425" s="2">
        <f t="shared" si="515"/>
        <v>284755.09600199095</v>
      </c>
      <c r="L425" s="2">
        <f t="shared" ref="L425" si="516">L158</f>
        <v>285003</v>
      </c>
      <c r="M425" s="2">
        <f t="shared" ref="M425" si="517">M158</f>
        <v>297151.00800448464</v>
      </c>
      <c r="N425" s="66"/>
    </row>
    <row r="426" spans="1:16" s="15" customFormat="1" x14ac:dyDescent="0.25">
      <c r="A426" s="15" t="s">
        <v>121</v>
      </c>
      <c r="B426" s="2">
        <f t="shared" ref="B426:K426" si="518">B159</f>
        <v>1569877.293600793</v>
      </c>
      <c r="C426" s="2">
        <f t="shared" si="518"/>
        <v>1871175.0694092573</v>
      </c>
      <c r="D426" s="2">
        <f t="shared" si="518"/>
        <v>2117073.6961931875</v>
      </c>
      <c r="E426" s="2">
        <f t="shared" si="518"/>
        <v>2323319.5616404256</v>
      </c>
      <c r="F426" s="2">
        <f t="shared" si="518"/>
        <v>2235648.2652462977</v>
      </c>
      <c r="G426" s="2">
        <f t="shared" si="518"/>
        <v>2466660.0574094402</v>
      </c>
      <c r="H426" s="2">
        <f t="shared" si="518"/>
        <v>3031443.4000332081</v>
      </c>
      <c r="I426" s="2">
        <f t="shared" si="518"/>
        <v>3127823.5947130239</v>
      </c>
      <c r="J426" s="2">
        <f t="shared" si="518"/>
        <v>3584477.4984553563</v>
      </c>
      <c r="K426" s="2">
        <f t="shared" si="518"/>
        <v>4088927.4400126822</v>
      </c>
      <c r="L426" s="2">
        <f t="shared" ref="L426" si="519">L159</f>
        <v>4773881.5405474985</v>
      </c>
      <c r="M426" s="2">
        <f t="shared" ref="M426" si="520">M159</f>
        <v>5396450.2918913467</v>
      </c>
      <c r="N426" s="66"/>
    </row>
    <row r="427" spans="1:16" s="15" customFormat="1" ht="18" customHeight="1" x14ac:dyDescent="0.25">
      <c r="A427" s="14" t="s">
        <v>122</v>
      </c>
      <c r="B427" s="31">
        <f t="shared" ref="B427:K427" si="521">SUM(B422:B426)</f>
        <v>4585546.0637622066</v>
      </c>
      <c r="C427" s="31">
        <f t="shared" si="521"/>
        <v>4869212.9338796176</v>
      </c>
      <c r="D427" s="31">
        <f t="shared" si="521"/>
        <v>5406037.6138392594</v>
      </c>
      <c r="E427" s="31">
        <f t="shared" si="521"/>
        <v>5759170.887796985</v>
      </c>
      <c r="F427" s="31">
        <f t="shared" si="521"/>
        <v>5949362.6182055902</v>
      </c>
      <c r="G427" s="31">
        <f t="shared" si="521"/>
        <v>6489910.3964294493</v>
      </c>
      <c r="H427" s="31">
        <f t="shared" si="521"/>
        <v>7271804.3455174305</v>
      </c>
      <c r="I427" s="31">
        <f t="shared" si="521"/>
        <v>7566056.8910406493</v>
      </c>
      <c r="J427" s="31">
        <f t="shared" si="521"/>
        <v>8287309.054939365</v>
      </c>
      <c r="K427" s="31">
        <f t="shared" si="521"/>
        <v>9144463.8729468249</v>
      </c>
      <c r="L427" s="31">
        <f t="shared" ref="L427" si="522">SUM(L422:L426)</f>
        <v>10174155.965448532</v>
      </c>
      <c r="M427" s="31">
        <f t="shared" ref="M427" si="523">SUM(M422:M426)</f>
        <v>11265872.499717012</v>
      </c>
    </row>
    <row r="428" spans="1:16" s="15" customFormat="1" ht="18" customHeight="1" x14ac:dyDescent="0.25">
      <c r="A428" s="14"/>
      <c r="L428" s="76"/>
    </row>
    <row r="429" spans="1:16" s="15" customFormat="1" ht="18" customHeight="1" x14ac:dyDescent="0.25">
      <c r="A429" s="140" t="s">
        <v>123</v>
      </c>
      <c r="B429" s="143"/>
      <c r="C429" s="143"/>
      <c r="D429" s="143"/>
      <c r="E429" s="143"/>
      <c r="F429" s="143"/>
      <c r="G429" s="143"/>
      <c r="H429" s="143"/>
      <c r="I429" s="143"/>
      <c r="J429" s="143"/>
      <c r="K429" s="143"/>
      <c r="L429" s="76"/>
    </row>
    <row r="430" spans="1:16" s="15" customFormat="1" ht="18" customHeight="1" x14ac:dyDescent="0.25">
      <c r="L430" s="12"/>
      <c r="M430" s="12" t="s">
        <v>116</v>
      </c>
    </row>
    <row r="431" spans="1:16" s="15" customFormat="1" ht="18" customHeight="1" x14ac:dyDescent="0.25">
      <c r="A431" s="69" t="s">
        <v>117</v>
      </c>
      <c r="B431" s="70">
        <v>2005</v>
      </c>
      <c r="C431" s="70">
        <v>2006</v>
      </c>
      <c r="D431" s="70">
        <v>2007</v>
      </c>
      <c r="E431" s="70">
        <v>2008</v>
      </c>
      <c r="F431" s="70">
        <v>2009</v>
      </c>
      <c r="G431" s="70">
        <v>2010</v>
      </c>
      <c r="H431" s="70">
        <v>2011</v>
      </c>
      <c r="I431" s="70">
        <v>2012</v>
      </c>
      <c r="J431" s="70">
        <v>2013</v>
      </c>
      <c r="K431" s="70">
        <v>2014</v>
      </c>
      <c r="L431" s="70">
        <v>2015</v>
      </c>
      <c r="M431" s="70">
        <v>2016</v>
      </c>
    </row>
    <row r="432" spans="1:16" s="15" customFormat="1" ht="18" customHeight="1" x14ac:dyDescent="0.25">
      <c r="A432" s="50" t="s">
        <v>187</v>
      </c>
      <c r="B432" s="2">
        <f t="shared" ref="B432:K432" si="524">B59</f>
        <v>1994580.1675540083</v>
      </c>
      <c r="C432" s="2">
        <f t="shared" si="524"/>
        <v>2251405.8228699681</v>
      </c>
      <c r="D432" s="2">
        <f t="shared" si="524"/>
        <v>2645346.7167165349</v>
      </c>
      <c r="E432" s="2">
        <f t="shared" si="524"/>
        <v>3193697.1968108192</v>
      </c>
      <c r="F432" s="2">
        <f t="shared" si="524"/>
        <v>3744882.9076179895</v>
      </c>
      <c r="G432" s="2">
        <f t="shared" si="524"/>
        <v>4426466.8207551884</v>
      </c>
      <c r="H432" s="2">
        <f t="shared" si="524"/>
        <v>5571372.2352934182</v>
      </c>
      <c r="I432" s="2">
        <f t="shared" si="524"/>
        <v>6389279.1782057891</v>
      </c>
      <c r="J432" s="2">
        <f t="shared" si="524"/>
        <v>7271715.9453243595</v>
      </c>
      <c r="K432" s="2">
        <f t="shared" si="524"/>
        <v>8378448.8354812926</v>
      </c>
      <c r="L432" s="2">
        <f t="shared" ref="L432" si="525">L59</f>
        <v>9714664.5368936174</v>
      </c>
      <c r="M432" s="2">
        <f t="shared" ref="M432" si="526">M59</f>
        <v>11091210.243794199</v>
      </c>
      <c r="N432" s="66"/>
      <c r="O432" s="66"/>
      <c r="P432" s="66"/>
    </row>
    <row r="433" spans="1:16" s="15" customFormat="1" ht="18" customHeight="1" x14ac:dyDescent="0.25">
      <c r="A433" s="50" t="s">
        <v>188</v>
      </c>
      <c r="B433" s="2">
        <f t="shared" ref="B433:K433" si="527">B60</f>
        <v>1219996.3997917143</v>
      </c>
      <c r="C433" s="2">
        <f t="shared" si="527"/>
        <v>1386996.578486</v>
      </c>
      <c r="D433" s="2">
        <f t="shared" si="527"/>
        <v>1572853.6242617257</v>
      </c>
      <c r="E433" s="2">
        <f t="shared" si="527"/>
        <v>1969499.244644627</v>
      </c>
      <c r="F433" s="2">
        <f t="shared" si="527"/>
        <v>2320840.508618759</v>
      </c>
      <c r="G433" s="2">
        <f t="shared" si="527"/>
        <v>2537406.6731980573</v>
      </c>
      <c r="H433" s="2">
        <f t="shared" si="527"/>
        <v>2728970.3720267694</v>
      </c>
      <c r="I433" s="2">
        <f t="shared" si="527"/>
        <v>2733617.826269852</v>
      </c>
      <c r="J433" s="2">
        <f t="shared" si="527"/>
        <v>2986346.8355396367</v>
      </c>
      <c r="K433" s="2">
        <f t="shared" si="527"/>
        <v>3438076.7018064614</v>
      </c>
      <c r="L433" s="2">
        <f t="shared" ref="L433" si="528">L60</f>
        <v>3864482.2789111724</v>
      </c>
      <c r="M433" s="2">
        <f t="shared" ref="M433" si="529">M60</f>
        <v>4473876.0586706214</v>
      </c>
      <c r="N433" s="66"/>
      <c r="O433" s="66"/>
      <c r="P433" s="66"/>
    </row>
    <row r="434" spans="1:16" s="15" customFormat="1" ht="18" customHeight="1" x14ac:dyDescent="0.25">
      <c r="A434" s="50" t="s">
        <v>189</v>
      </c>
      <c r="B434" s="2">
        <f t="shared" ref="B434:K434" si="530">B61</f>
        <v>347654.1529640042</v>
      </c>
      <c r="C434" s="2">
        <f t="shared" si="530"/>
        <v>363465.16138189984</v>
      </c>
      <c r="D434" s="2">
        <f t="shared" si="530"/>
        <v>481997.29533795465</v>
      </c>
      <c r="E434" s="2">
        <f t="shared" si="530"/>
        <v>559792.86106706783</v>
      </c>
      <c r="F434" s="2">
        <f t="shared" si="530"/>
        <v>680669.03665278759</v>
      </c>
      <c r="G434" s="2">
        <f t="shared" si="530"/>
        <v>720772.48884083587</v>
      </c>
      <c r="H434" s="2">
        <f t="shared" si="530"/>
        <v>733957.90794697008</v>
      </c>
      <c r="I434" s="2">
        <f t="shared" si="530"/>
        <v>887971.77020850731</v>
      </c>
      <c r="J434" s="2">
        <f t="shared" si="530"/>
        <v>902809.77958760131</v>
      </c>
      <c r="K434" s="2">
        <f t="shared" si="530"/>
        <v>872340.71399838966</v>
      </c>
      <c r="L434" s="2">
        <f t="shared" ref="L434" si="531">L61</f>
        <v>957267.56118546566</v>
      </c>
      <c r="M434" s="2">
        <f t="shared" ref="M434" si="532">M61</f>
        <v>1048727.5307503827</v>
      </c>
      <c r="N434" s="66"/>
      <c r="O434" s="66"/>
      <c r="P434" s="66"/>
    </row>
    <row r="435" spans="1:16" s="15" customFormat="1" ht="18" customHeight="1" x14ac:dyDescent="0.25">
      <c r="A435" s="50" t="s">
        <v>190</v>
      </c>
      <c r="B435" s="2">
        <f t="shared" ref="B435:K435" si="533">B62</f>
        <v>470010.18201342248</v>
      </c>
      <c r="C435" s="2">
        <f t="shared" si="533"/>
        <v>527238.55735925946</v>
      </c>
      <c r="D435" s="2">
        <f t="shared" si="533"/>
        <v>615065.84896873357</v>
      </c>
      <c r="E435" s="2">
        <f t="shared" si="533"/>
        <v>722547.51474769437</v>
      </c>
      <c r="F435" s="2">
        <f t="shared" si="533"/>
        <v>912732.36730375013</v>
      </c>
      <c r="G435" s="2">
        <f t="shared" si="533"/>
        <v>1151748.3182900874</v>
      </c>
      <c r="H435" s="2">
        <f t="shared" si="533"/>
        <v>1244894.017371498</v>
      </c>
      <c r="I435" s="2">
        <f t="shared" si="533"/>
        <v>1454665.2979533798</v>
      </c>
      <c r="J435" s="2">
        <f t="shared" si="533"/>
        <v>1624384.2285064084</v>
      </c>
      <c r="K435" s="2">
        <f t="shared" si="533"/>
        <v>1700411.275315108</v>
      </c>
      <c r="L435" s="2">
        <f t="shared" ref="L435" si="534">L62</f>
        <v>1809896.9570822432</v>
      </c>
      <c r="M435" s="2">
        <f t="shared" ref="M435" si="535">M62</f>
        <v>2025900.9547578013</v>
      </c>
      <c r="N435" s="66"/>
      <c r="O435" s="66"/>
      <c r="P435" s="66"/>
    </row>
    <row r="436" spans="1:16" s="15" customFormat="1" ht="18" customHeight="1" x14ac:dyDescent="0.25">
      <c r="A436" s="50" t="s">
        <v>191</v>
      </c>
      <c r="B436" s="2">
        <f t="shared" ref="B436:K436" si="536">B63</f>
        <v>452108.95921965037</v>
      </c>
      <c r="C436" s="2">
        <f t="shared" si="536"/>
        <v>574659.03544355056</v>
      </c>
      <c r="D436" s="2">
        <f t="shared" si="536"/>
        <v>756074.80489759147</v>
      </c>
      <c r="E436" s="2">
        <f t="shared" si="536"/>
        <v>959279.31668701861</v>
      </c>
      <c r="F436" s="2">
        <f t="shared" si="536"/>
        <v>1178852.5679070624</v>
      </c>
      <c r="G436" s="2">
        <f t="shared" si="536"/>
        <v>1408476.5384172811</v>
      </c>
      <c r="H436" s="2">
        <f t="shared" si="536"/>
        <v>1772783.3833987047</v>
      </c>
      <c r="I436" s="2">
        <f t="shared" si="536"/>
        <v>2070162.5451440515</v>
      </c>
      <c r="J436" s="2">
        <f t="shared" si="536"/>
        <v>2308705.1886796537</v>
      </c>
      <c r="K436" s="2">
        <f t="shared" si="536"/>
        <v>2694444.2297873306</v>
      </c>
      <c r="L436" s="2">
        <f t="shared" ref="L436" si="537">L63</f>
        <v>3254440.0028164168</v>
      </c>
      <c r="M436" s="2">
        <f t="shared" ref="M436" si="538">M63</f>
        <v>3731190.8998353332</v>
      </c>
      <c r="N436" s="66"/>
      <c r="O436" s="66"/>
      <c r="P436" s="66"/>
    </row>
    <row r="437" spans="1:16" s="15" customFormat="1" ht="18" customHeight="1" x14ac:dyDescent="0.25">
      <c r="A437" s="50" t="s">
        <v>192</v>
      </c>
      <c r="B437" s="2">
        <f t="shared" ref="B437:K437" si="539">B64</f>
        <v>1248462.7832529827</v>
      </c>
      <c r="C437" s="2">
        <f t="shared" si="539"/>
        <v>1411753.5749292874</v>
      </c>
      <c r="D437" s="2">
        <f t="shared" si="539"/>
        <v>1601266.2429873152</v>
      </c>
      <c r="E437" s="2">
        <f t="shared" si="539"/>
        <v>1716407.8591818395</v>
      </c>
      <c r="F437" s="2">
        <f t="shared" si="539"/>
        <v>1921328.1150182993</v>
      </c>
      <c r="G437" s="2">
        <f t="shared" si="539"/>
        <v>2036907.7256225103</v>
      </c>
      <c r="H437" s="2">
        <f t="shared" si="539"/>
        <v>2277777.7554258071</v>
      </c>
      <c r="I437" s="2">
        <f t="shared" si="539"/>
        <v>2612764.5640137624</v>
      </c>
      <c r="J437" s="2">
        <f t="shared" si="539"/>
        <v>2672147.4792131321</v>
      </c>
      <c r="K437" s="2">
        <f t="shared" si="539"/>
        <v>2955417.0933684958</v>
      </c>
      <c r="L437" s="2">
        <f t="shared" ref="L437" si="540">L64</f>
        <v>2932489.621984899</v>
      </c>
      <c r="M437" s="2">
        <f t="shared" ref="M437" si="541">M64</f>
        <v>3062479.9569363692</v>
      </c>
      <c r="N437" s="66"/>
      <c r="O437" s="66"/>
      <c r="P437" s="66"/>
    </row>
    <row r="438" spans="1:16" s="15" customFormat="1" ht="18" customHeight="1" x14ac:dyDescent="0.25">
      <c r="A438" s="50" t="s">
        <v>193</v>
      </c>
      <c r="B438" s="2">
        <f t="shared" ref="B438:K438" si="542">B65</f>
        <v>182777.8776600108</v>
      </c>
      <c r="C438" s="2">
        <f t="shared" si="542"/>
        <v>242468.6588434781</v>
      </c>
      <c r="D438" s="2">
        <f t="shared" si="542"/>
        <v>318676.57403960085</v>
      </c>
      <c r="E438" s="2">
        <f t="shared" si="542"/>
        <v>450187.5075938378</v>
      </c>
      <c r="F438" s="2">
        <f t="shared" si="542"/>
        <v>552629.99681946437</v>
      </c>
      <c r="G438" s="2">
        <f t="shared" si="542"/>
        <v>728206.60612551973</v>
      </c>
      <c r="H438" s="2">
        <f t="shared" si="542"/>
        <v>813502.19206395885</v>
      </c>
      <c r="I438" s="2">
        <f t="shared" si="542"/>
        <v>810125.94354563544</v>
      </c>
      <c r="J438" s="2">
        <f t="shared" si="542"/>
        <v>902694.89312504802</v>
      </c>
      <c r="K438" s="2">
        <f t="shared" si="542"/>
        <v>1003125.7070846779</v>
      </c>
      <c r="L438" s="2">
        <f t="shared" ref="L438" si="543">L65</f>
        <v>1103123.5237856312</v>
      </c>
      <c r="M438" s="2">
        <f t="shared" ref="M438" si="544">M65</f>
        <v>1228051.84399183</v>
      </c>
      <c r="N438" s="66"/>
      <c r="O438" s="66"/>
      <c r="P438" s="66"/>
    </row>
    <row r="439" spans="1:16" s="15" customFormat="1" ht="18" customHeight="1" x14ac:dyDescent="0.25">
      <c r="A439" s="50" t="s">
        <v>194</v>
      </c>
      <c r="B439" s="2">
        <f t="shared" ref="B439:K439" si="545">B66</f>
        <v>540020.09545487468</v>
      </c>
      <c r="C439" s="2">
        <f t="shared" si="545"/>
        <v>667260.432464891</v>
      </c>
      <c r="D439" s="2">
        <f t="shared" si="545"/>
        <v>793109.75349054614</v>
      </c>
      <c r="E439" s="2">
        <f t="shared" si="545"/>
        <v>850083.27669596171</v>
      </c>
      <c r="F439" s="2">
        <f t="shared" si="545"/>
        <v>895051.27906120766</v>
      </c>
      <c r="G439" s="2">
        <f t="shared" si="545"/>
        <v>978846.07773963199</v>
      </c>
      <c r="H439" s="2">
        <f t="shared" si="545"/>
        <v>1098619.7247509889</v>
      </c>
      <c r="I439" s="2">
        <f t="shared" si="545"/>
        <v>1427909.3035493006</v>
      </c>
      <c r="J439" s="2">
        <f t="shared" si="545"/>
        <v>1711729.7066425027</v>
      </c>
      <c r="K439" s="2">
        <f t="shared" si="545"/>
        <v>2003202.4193821887</v>
      </c>
      <c r="L439" s="2">
        <f t="shared" ref="L439" si="546">L66</f>
        <v>2160206.5844490109</v>
      </c>
      <c r="M439" s="2">
        <f t="shared" ref="M439" si="547">M66</f>
        <v>2289111.9324044636</v>
      </c>
      <c r="N439" s="66"/>
      <c r="O439" s="66"/>
      <c r="P439" s="66"/>
    </row>
    <row r="440" spans="1:16" s="15" customFormat="1" ht="18" customHeight="1" x14ac:dyDescent="0.25">
      <c r="A440" s="50" t="s">
        <v>195</v>
      </c>
      <c r="B440" s="2">
        <f t="shared" ref="B440:K440" si="548">B67</f>
        <v>1255091.0012365519</v>
      </c>
      <c r="C440" s="2">
        <f t="shared" si="548"/>
        <v>1688473.4405709882</v>
      </c>
      <c r="D440" s="2">
        <f t="shared" si="548"/>
        <v>2179163.9822293888</v>
      </c>
      <c r="E440" s="2">
        <f t="shared" si="548"/>
        <v>2282704.1577240285</v>
      </c>
      <c r="F440" s="2">
        <f t="shared" si="548"/>
        <v>2511952.8446101877</v>
      </c>
      <c r="G440" s="2">
        <f t="shared" si="548"/>
        <v>2668756.0640000002</v>
      </c>
      <c r="H440" s="2">
        <f t="shared" si="548"/>
        <v>3338191.54</v>
      </c>
      <c r="I440" s="2">
        <f t="shared" si="548"/>
        <v>4017280.3044749652</v>
      </c>
      <c r="J440" s="2">
        <f t="shared" si="548"/>
        <v>4936070.6557577318</v>
      </c>
      <c r="K440" s="2">
        <f t="shared" si="548"/>
        <v>5227501.7375491401</v>
      </c>
      <c r="L440" s="2">
        <f t="shared" ref="L440" si="549">L67</f>
        <v>5852604.9322331231</v>
      </c>
      <c r="M440" s="2">
        <f t="shared" ref="M440" si="550">M67</f>
        <v>6499974.9620982502</v>
      </c>
      <c r="N440" s="66"/>
      <c r="O440" s="66"/>
      <c r="P440" s="66"/>
    </row>
    <row r="441" spans="1:16" s="15" customFormat="1" ht="18" customHeight="1" x14ac:dyDescent="0.25">
      <c r="A441" s="83" t="s">
        <v>196</v>
      </c>
      <c r="B441" s="2">
        <f t="shared" ref="B441:K441" si="551">B68</f>
        <v>508969.47136293701</v>
      </c>
      <c r="C441" s="2">
        <f t="shared" si="551"/>
        <v>630457.33581376472</v>
      </c>
      <c r="D441" s="2">
        <f t="shared" si="551"/>
        <v>851207.76964945532</v>
      </c>
      <c r="E441" s="2">
        <f t="shared" si="551"/>
        <v>1007307.5216425105</v>
      </c>
      <c r="F441" s="2">
        <f t="shared" si="551"/>
        <v>1193227.8163896697</v>
      </c>
      <c r="G441" s="2">
        <f t="shared" si="551"/>
        <v>1380169.8125782132</v>
      </c>
      <c r="H441" s="2">
        <f t="shared" si="551"/>
        <v>1463766.7893457487</v>
      </c>
      <c r="I441" s="2">
        <f t="shared" si="551"/>
        <v>1607317.4637132564</v>
      </c>
      <c r="J441" s="2">
        <f t="shared" si="551"/>
        <v>1893664.7124279772</v>
      </c>
      <c r="K441" s="2">
        <f t="shared" si="551"/>
        <v>2172080.380386279</v>
      </c>
      <c r="L441" s="2">
        <f t="shared" ref="L441" si="552">L68</f>
        <v>2309344.931978099</v>
      </c>
      <c r="M441" s="2">
        <f t="shared" ref="M441" si="553">M68</f>
        <v>2425025.2409036597</v>
      </c>
      <c r="N441" s="66"/>
      <c r="O441" s="66"/>
      <c r="P441" s="66"/>
    </row>
    <row r="442" spans="1:16" s="15" customFormat="1" ht="18" customHeight="1" x14ac:dyDescent="0.25">
      <c r="A442" s="83" t="s">
        <v>197</v>
      </c>
      <c r="B442" s="2">
        <f t="shared" ref="B442:K442" si="554">B69</f>
        <v>343729.82283858041</v>
      </c>
      <c r="C442" s="2">
        <f t="shared" si="554"/>
        <v>450189.0484584677</v>
      </c>
      <c r="D442" s="2">
        <f t="shared" si="554"/>
        <v>438415.08685885917</v>
      </c>
      <c r="E442" s="2">
        <f t="shared" si="554"/>
        <v>532162.97776368773</v>
      </c>
      <c r="F442" s="2">
        <f t="shared" si="554"/>
        <v>663617.96154187853</v>
      </c>
      <c r="G442" s="2">
        <f t="shared" si="554"/>
        <v>735665.14119770785</v>
      </c>
      <c r="H442" s="2">
        <f t="shared" si="554"/>
        <v>820894.35697980761</v>
      </c>
      <c r="I442" s="2">
        <f t="shared" si="554"/>
        <v>919307.19042635662</v>
      </c>
      <c r="J442" s="2">
        <f t="shared" si="554"/>
        <v>1019986.848506505</v>
      </c>
      <c r="K442" s="2">
        <f t="shared" si="554"/>
        <v>1151977.545166679</v>
      </c>
      <c r="L442" s="2">
        <f t="shared" ref="L442" si="555">L69</f>
        <v>1275702.4277883954</v>
      </c>
      <c r="M442" s="2">
        <f t="shared" ref="M442" si="556">M69</f>
        <v>1429935.6990392401</v>
      </c>
      <c r="N442" s="66"/>
      <c r="O442" s="66"/>
      <c r="P442" s="66"/>
    </row>
    <row r="443" spans="1:16" s="15" customFormat="1" ht="18" customHeight="1" x14ac:dyDescent="0.25">
      <c r="A443" s="83" t="s">
        <v>198</v>
      </c>
      <c r="B443" s="2">
        <f t="shared" ref="B443:K443" si="557">B70</f>
        <v>57849.93319034289</v>
      </c>
      <c r="C443" s="2">
        <f t="shared" si="557"/>
        <v>72589.669273453896</v>
      </c>
      <c r="D443" s="2">
        <f t="shared" si="557"/>
        <v>91526.589666776868</v>
      </c>
      <c r="E443" s="2">
        <f t="shared" si="557"/>
        <v>105578.63247703883</v>
      </c>
      <c r="F443" s="2">
        <f t="shared" si="557"/>
        <v>114976.90567024489</v>
      </c>
      <c r="G443" s="2">
        <f t="shared" si="557"/>
        <v>125499.36618140078</v>
      </c>
      <c r="H443" s="2">
        <f t="shared" si="557"/>
        <v>144046.37912555749</v>
      </c>
      <c r="I443" s="2">
        <f t="shared" si="557"/>
        <v>169111.99770408453</v>
      </c>
      <c r="J443" s="2">
        <f t="shared" si="557"/>
        <v>188996.47275505075</v>
      </c>
      <c r="K443" s="2">
        <f t="shared" si="557"/>
        <v>221912.33132477183</v>
      </c>
      <c r="L443" s="2">
        <f t="shared" ref="L443" si="558">L70</f>
        <v>241508.10213154287</v>
      </c>
      <c r="M443" s="2">
        <f t="shared" ref="M443" si="559">M70</f>
        <v>275198.8955768579</v>
      </c>
      <c r="N443" s="66"/>
      <c r="O443" s="66"/>
      <c r="P443" s="66"/>
    </row>
    <row r="444" spans="1:16" s="15" customFormat="1" ht="18" customHeight="1" x14ac:dyDescent="0.25">
      <c r="A444" s="83" t="s">
        <v>199</v>
      </c>
      <c r="B444" s="2">
        <f t="shared" ref="B444:K444" si="560">B71</f>
        <v>192957.56137272896</v>
      </c>
      <c r="C444" s="2">
        <f t="shared" si="560"/>
        <v>220427.97728526103</v>
      </c>
      <c r="D444" s="2">
        <f t="shared" si="560"/>
        <v>254462.43976887091</v>
      </c>
      <c r="E444" s="2">
        <f t="shared" si="560"/>
        <v>294113.53368607751</v>
      </c>
      <c r="F444" s="2">
        <f t="shared" si="560"/>
        <v>344077.90738939517</v>
      </c>
      <c r="G444" s="2">
        <f t="shared" si="560"/>
        <v>366538.50631112681</v>
      </c>
      <c r="H444" s="2">
        <f t="shared" si="560"/>
        <v>406498.3132860249</v>
      </c>
      <c r="I444" s="2">
        <f t="shared" si="560"/>
        <v>472947.12088271615</v>
      </c>
      <c r="J444" s="2">
        <f t="shared" si="560"/>
        <v>534379.62714368955</v>
      </c>
      <c r="K444" s="2">
        <f t="shared" si="560"/>
        <v>619834.64270337997</v>
      </c>
      <c r="L444" s="2">
        <f t="shared" ref="L444" si="561">L71</f>
        <v>690814.03817755729</v>
      </c>
      <c r="M444" s="2">
        <f t="shared" ref="M444" si="562">M71</f>
        <v>762419.36349378515</v>
      </c>
      <c r="N444" s="66"/>
      <c r="O444" s="66"/>
      <c r="P444" s="66"/>
    </row>
    <row r="445" spans="1:16" s="15" customFormat="1" ht="18" customHeight="1" x14ac:dyDescent="0.25">
      <c r="A445" s="83" t="s">
        <v>200</v>
      </c>
      <c r="B445" s="2">
        <f t="shared" ref="B445:K445" si="563">B72</f>
        <v>82553.171833394823</v>
      </c>
      <c r="C445" s="2">
        <f t="shared" si="563"/>
        <v>86545.063589637983</v>
      </c>
      <c r="D445" s="2">
        <f t="shared" si="563"/>
        <v>93328.848219761363</v>
      </c>
      <c r="E445" s="2">
        <f t="shared" si="563"/>
        <v>104903.6187156963</v>
      </c>
      <c r="F445" s="2">
        <f t="shared" si="563"/>
        <v>112524.38858266642</v>
      </c>
      <c r="G445" s="2">
        <f t="shared" si="563"/>
        <v>121402.32340074331</v>
      </c>
      <c r="H445" s="2">
        <f t="shared" si="563"/>
        <v>128895.83935341179</v>
      </c>
      <c r="I445" s="2">
        <f t="shared" si="563"/>
        <v>140180.06726037644</v>
      </c>
      <c r="J445" s="2">
        <f t="shared" si="563"/>
        <v>148535.79119976168</v>
      </c>
      <c r="K445" s="2">
        <f t="shared" si="563"/>
        <v>167035.10993408924</v>
      </c>
      <c r="L445" s="2">
        <f t="shared" ref="L445" si="564">L72</f>
        <v>177690.65274428081</v>
      </c>
      <c r="M445" s="2">
        <f t="shared" ref="M445" si="565">M72</f>
        <v>184984.1157691518</v>
      </c>
      <c r="N445" s="66"/>
      <c r="O445" s="66"/>
      <c r="P445" s="66"/>
    </row>
    <row r="446" spans="1:16" s="15" customFormat="1" ht="18" customHeight="1" x14ac:dyDescent="0.25">
      <c r="A446" s="14" t="s">
        <v>124</v>
      </c>
      <c r="B446" s="31">
        <f>SUM(B432:B445)</f>
        <v>8896761.5797452014</v>
      </c>
      <c r="C446" s="31">
        <f t="shared" ref="C446:K446" si="566">SUM(C432:C445)</f>
        <v>10573930.356769908</v>
      </c>
      <c r="D446" s="31">
        <f t="shared" si="566"/>
        <v>12692495.577093115</v>
      </c>
      <c r="E446" s="31">
        <f t="shared" si="566"/>
        <v>14748265.219437905</v>
      </c>
      <c r="F446" s="31">
        <f t="shared" si="566"/>
        <v>17147364.603183363</v>
      </c>
      <c r="G446" s="31">
        <f t="shared" si="566"/>
        <v>19386862.462658301</v>
      </c>
      <c r="H446" s="31">
        <f t="shared" si="566"/>
        <v>22544170.806368664</v>
      </c>
      <c r="I446" s="31">
        <f t="shared" si="566"/>
        <v>25712640.573352035</v>
      </c>
      <c r="J446" s="31">
        <f t="shared" si="566"/>
        <v>29102168.164409064</v>
      </c>
      <c r="K446" s="31">
        <f t="shared" si="566"/>
        <v>32605808.723288283</v>
      </c>
      <c r="L446" s="31">
        <f t="shared" ref="L446" si="567">SUM(L432:L445)</f>
        <v>36344236.152161457</v>
      </c>
      <c r="M446" s="31">
        <f t="shared" ref="M446" si="568">SUM(M432:M445)</f>
        <v>40528087.698021956</v>
      </c>
    </row>
    <row r="447" spans="1:16" ht="18" customHeight="1" x14ac:dyDescent="0.25">
      <c r="A447" s="4"/>
      <c r="B447" s="4"/>
      <c r="C447" s="4"/>
      <c r="D447" s="64"/>
      <c r="E447" s="64"/>
      <c r="F447" s="64"/>
      <c r="G447" s="64"/>
      <c r="H447" s="64"/>
      <c r="I447" s="64"/>
    </row>
    <row r="448" spans="1:16" ht="18" customHeight="1" x14ac:dyDescent="0.25">
      <c r="A448" s="138" t="s">
        <v>214</v>
      </c>
      <c r="B448" s="139"/>
      <c r="C448" s="139"/>
      <c r="D448" s="139"/>
      <c r="E448" s="139"/>
      <c r="F448" s="139"/>
      <c r="G448" s="139"/>
      <c r="H448" s="139"/>
      <c r="I448" s="139"/>
      <c r="J448" s="139"/>
      <c r="K448" s="139"/>
    </row>
    <row r="449" spans="1:90" ht="18" customHeight="1" x14ac:dyDescent="0.25">
      <c r="A449" s="4"/>
      <c r="B449" s="15"/>
      <c r="C449" s="15"/>
      <c r="D449" s="15"/>
      <c r="E449" s="15"/>
      <c r="F449" s="15"/>
      <c r="G449" s="15"/>
      <c r="L449" s="12"/>
      <c r="M449" s="12" t="s">
        <v>116</v>
      </c>
    </row>
    <row r="450" spans="1:90" ht="18" customHeight="1" x14ac:dyDescent="0.25">
      <c r="A450" s="69" t="s">
        <v>117</v>
      </c>
      <c r="B450" s="70">
        <v>2005</v>
      </c>
      <c r="C450" s="70">
        <v>2006</v>
      </c>
      <c r="D450" s="70">
        <v>2007</v>
      </c>
      <c r="E450" s="70">
        <v>2008</v>
      </c>
      <c r="F450" s="70">
        <v>2009</v>
      </c>
      <c r="G450" s="70">
        <v>2010</v>
      </c>
      <c r="H450" s="70">
        <v>2011</v>
      </c>
      <c r="I450" s="70">
        <v>2012</v>
      </c>
      <c r="J450" s="70">
        <v>2013</v>
      </c>
      <c r="K450" s="70">
        <v>2014</v>
      </c>
      <c r="L450" s="70">
        <v>2015</v>
      </c>
      <c r="M450" s="70">
        <v>2016</v>
      </c>
    </row>
    <row r="451" spans="1:90" ht="18" customHeight="1" x14ac:dyDescent="0.25">
      <c r="A451" s="50" t="s">
        <v>187</v>
      </c>
      <c r="B451" s="2">
        <f t="shared" ref="B451:K451" si="569">B161</f>
        <v>2140836.8274748339</v>
      </c>
      <c r="C451" s="2">
        <f t="shared" si="569"/>
        <v>2343062.360748528</v>
      </c>
      <c r="D451" s="2">
        <f t="shared" si="569"/>
        <v>2645346.716716534</v>
      </c>
      <c r="E451" s="2">
        <f t="shared" si="569"/>
        <v>2817145.5446137651</v>
      </c>
      <c r="F451" s="2">
        <f t="shared" si="569"/>
        <v>2893443.9593680045</v>
      </c>
      <c r="G451" s="2">
        <f t="shared" si="569"/>
        <v>3181782.8010340589</v>
      </c>
      <c r="H451" s="2">
        <f t="shared" si="569"/>
        <v>3541264.8949456131</v>
      </c>
      <c r="I451" s="2">
        <f t="shared" si="569"/>
        <v>3675197.0695306077</v>
      </c>
      <c r="J451" s="2">
        <f t="shared" si="569"/>
        <v>3839851.5216027703</v>
      </c>
      <c r="K451" s="2">
        <f t="shared" si="569"/>
        <v>4223836.6737630479</v>
      </c>
      <c r="L451" s="2">
        <f t="shared" ref="L451" si="570">L161</f>
        <v>4552422</v>
      </c>
      <c r="M451" s="2">
        <f t="shared" ref="M451" si="571">M161</f>
        <v>4855512.582008712</v>
      </c>
      <c r="N451" s="2"/>
      <c r="O451" s="2"/>
      <c r="P451" s="2"/>
    </row>
    <row r="452" spans="1:90" ht="18" customHeight="1" x14ac:dyDescent="0.25">
      <c r="A452" s="50" t="s">
        <v>188</v>
      </c>
      <c r="B452" s="2">
        <f t="shared" ref="B452:K452" si="572">B162</f>
        <v>1412912.9592578681</v>
      </c>
      <c r="C452" s="2">
        <f t="shared" si="572"/>
        <v>1541551.1751256331</v>
      </c>
      <c r="D452" s="2">
        <f t="shared" si="572"/>
        <v>1572853.6242617252</v>
      </c>
      <c r="E452" s="2">
        <f t="shared" si="572"/>
        <v>1601241.734113853</v>
      </c>
      <c r="F452" s="2">
        <f t="shared" si="572"/>
        <v>1712475.2788140327</v>
      </c>
      <c r="G452" s="2">
        <f t="shared" si="572"/>
        <v>1896112.4106944602</v>
      </c>
      <c r="H452" s="2">
        <f t="shared" si="572"/>
        <v>1980177.0703900917</v>
      </c>
      <c r="I452" s="2">
        <f t="shared" si="572"/>
        <v>2062518.2660844061</v>
      </c>
      <c r="J452" s="2">
        <f t="shared" si="572"/>
        <v>2314221.4288622029</v>
      </c>
      <c r="K452" s="2">
        <f t="shared" si="572"/>
        <v>2603499.3346994952</v>
      </c>
      <c r="L452" s="2">
        <f t="shared" ref="L452" si="573">L162</f>
        <v>2810378</v>
      </c>
      <c r="M452" s="2">
        <f t="shared" ref="M452" si="574">M162</f>
        <v>3140748.0034870068</v>
      </c>
      <c r="N452" s="2"/>
      <c r="O452" s="2"/>
      <c r="P452" s="2"/>
    </row>
    <row r="453" spans="1:90" s="4" customFormat="1" ht="18" customHeight="1" x14ac:dyDescent="0.25">
      <c r="A453" s="50" t="s">
        <v>189</v>
      </c>
      <c r="B453" s="2">
        <f t="shared" ref="B453:K453" si="575">B163</f>
        <v>445820.75443987269</v>
      </c>
      <c r="C453" s="2">
        <f t="shared" si="575"/>
        <v>461199.12884968286</v>
      </c>
      <c r="D453" s="2">
        <f t="shared" si="575"/>
        <v>481997.29533795465</v>
      </c>
      <c r="E453" s="2">
        <f t="shared" si="575"/>
        <v>497897.24142613262</v>
      </c>
      <c r="F453" s="2">
        <f t="shared" si="575"/>
        <v>502992.18943026918</v>
      </c>
      <c r="G453" s="2">
        <f t="shared" si="575"/>
        <v>521539.97158963094</v>
      </c>
      <c r="H453" s="2">
        <f t="shared" si="575"/>
        <v>543172.7963331244</v>
      </c>
      <c r="I453" s="2">
        <f t="shared" si="575"/>
        <v>579597.88105186797</v>
      </c>
      <c r="J453" s="2">
        <f t="shared" si="575"/>
        <v>595724.34591195208</v>
      </c>
      <c r="K453" s="2">
        <f t="shared" si="575"/>
        <v>609111.04012223636</v>
      </c>
      <c r="L453" s="2">
        <f t="shared" ref="L453" si="576">L163</f>
        <v>622966.46003220766</v>
      </c>
      <c r="M453" s="2">
        <f t="shared" ref="M453" si="577">M163</f>
        <v>646196.71483333362</v>
      </c>
      <c r="N453" s="2"/>
      <c r="O453" s="2"/>
      <c r="P453" s="2"/>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c r="BD453" s="3"/>
      <c r="BE453" s="3"/>
      <c r="BF453" s="3"/>
      <c r="BG453" s="3"/>
      <c r="BH453" s="3"/>
      <c r="BI453" s="3"/>
      <c r="BJ453" s="3"/>
      <c r="BK453" s="3"/>
      <c r="BL453" s="3"/>
      <c r="BM453" s="3"/>
      <c r="BN453" s="3"/>
      <c r="BO453" s="3"/>
      <c r="BP453" s="3"/>
      <c r="BQ453" s="3"/>
      <c r="BR453" s="3"/>
      <c r="BS453" s="3"/>
      <c r="BT453" s="3"/>
      <c r="BU453" s="3"/>
      <c r="BV453" s="3"/>
      <c r="BW453" s="3"/>
      <c r="BX453" s="3"/>
      <c r="BY453" s="3"/>
      <c r="BZ453" s="3"/>
      <c r="CA453" s="3"/>
      <c r="CB453" s="3"/>
      <c r="CC453" s="3"/>
      <c r="CD453" s="3"/>
      <c r="CE453" s="3"/>
      <c r="CF453" s="3"/>
      <c r="CG453" s="3"/>
      <c r="CH453" s="3"/>
      <c r="CI453" s="3"/>
      <c r="CJ453" s="3"/>
      <c r="CK453" s="3"/>
      <c r="CL453" s="3"/>
    </row>
    <row r="454" spans="1:90" s="4" customFormat="1" ht="18" customHeight="1" x14ac:dyDescent="0.25">
      <c r="A454" s="50" t="s">
        <v>190</v>
      </c>
      <c r="B454" s="2">
        <f t="shared" ref="B454:K454" si="578">B164</f>
        <v>499923.05749093357</v>
      </c>
      <c r="C454" s="2">
        <f t="shared" si="578"/>
        <v>522574.82210234273</v>
      </c>
      <c r="D454" s="2">
        <f t="shared" si="578"/>
        <v>615065.84896873357</v>
      </c>
      <c r="E454" s="2">
        <f t="shared" si="578"/>
        <v>688106.13820811245</v>
      </c>
      <c r="F454" s="2">
        <f t="shared" si="578"/>
        <v>871411.27317828906</v>
      </c>
      <c r="G454" s="2">
        <f t="shared" si="578"/>
        <v>1084423.3761057518</v>
      </c>
      <c r="H454" s="2">
        <f t="shared" si="578"/>
        <v>1177462.0344943751</v>
      </c>
      <c r="I454" s="2">
        <f t="shared" si="578"/>
        <v>1439325.7399417178</v>
      </c>
      <c r="J454" s="2">
        <f t="shared" si="578"/>
        <v>1631262.5448345705</v>
      </c>
      <c r="K454" s="2">
        <f t="shared" si="578"/>
        <v>1762115.7794657636</v>
      </c>
      <c r="L454" s="2">
        <f t="shared" ref="L454" si="579">L164</f>
        <v>1974819.0813481743</v>
      </c>
      <c r="M454" s="2">
        <f t="shared" ref="M454" si="580">M164</f>
        <v>2231111.1424742378</v>
      </c>
      <c r="N454" s="2"/>
      <c r="O454" s="2"/>
      <c r="P454" s="2"/>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c r="BD454" s="3"/>
      <c r="BE454" s="3"/>
      <c r="BF454" s="3"/>
      <c r="BG454" s="3"/>
      <c r="BH454" s="3"/>
      <c r="BI454" s="3"/>
      <c r="BJ454" s="3"/>
      <c r="BK454" s="3"/>
      <c r="BL454" s="3"/>
      <c r="BM454" s="3"/>
      <c r="BN454" s="3"/>
      <c r="BO454" s="3"/>
      <c r="BP454" s="3"/>
      <c r="BQ454" s="3"/>
      <c r="BR454" s="3"/>
      <c r="BS454" s="3"/>
      <c r="BT454" s="3"/>
      <c r="BU454" s="3"/>
      <c r="BV454" s="3"/>
      <c r="BW454" s="3"/>
      <c r="BX454" s="3"/>
      <c r="BY454" s="3"/>
      <c r="BZ454" s="3"/>
      <c r="CA454" s="3"/>
      <c r="CB454" s="3"/>
      <c r="CC454" s="3"/>
      <c r="CD454" s="3"/>
      <c r="CE454" s="3"/>
      <c r="CF454" s="3"/>
      <c r="CG454" s="3"/>
      <c r="CH454" s="3"/>
      <c r="CI454" s="3"/>
      <c r="CJ454" s="3"/>
      <c r="CK454" s="3"/>
      <c r="CL454" s="3"/>
    </row>
    <row r="455" spans="1:90" ht="18" customHeight="1" x14ac:dyDescent="0.25">
      <c r="A455" s="50" t="s">
        <v>191</v>
      </c>
      <c r="B455" s="2">
        <f t="shared" ref="B455:K455" si="581">B165</f>
        <v>521422.79913254338</v>
      </c>
      <c r="C455" s="2">
        <f t="shared" si="581"/>
        <v>621070.74694750435</v>
      </c>
      <c r="D455" s="2">
        <f t="shared" si="581"/>
        <v>756074.80489759147</v>
      </c>
      <c r="E455" s="2">
        <f t="shared" si="581"/>
        <v>898007.14496351313</v>
      </c>
      <c r="F455" s="2">
        <f t="shared" si="581"/>
        <v>1062921.3283257999</v>
      </c>
      <c r="G455" s="2">
        <f t="shared" si="581"/>
        <v>1197164.3916361993</v>
      </c>
      <c r="H455" s="2">
        <f t="shared" si="581"/>
        <v>1374536.5018792348</v>
      </c>
      <c r="I455" s="2">
        <f t="shared" si="581"/>
        <v>1445139.6327501205</v>
      </c>
      <c r="J455" s="2">
        <f t="shared" si="581"/>
        <v>1534231.4820083363</v>
      </c>
      <c r="K455" s="2">
        <f t="shared" si="581"/>
        <v>1699699.9657169282</v>
      </c>
      <c r="L455" s="2">
        <f t="shared" ref="L455" si="582">L165</f>
        <v>1900296.6851969438</v>
      </c>
      <c r="M455" s="2">
        <f t="shared" ref="M455" si="583">M165</f>
        <v>2103990.7033255817</v>
      </c>
      <c r="N455" s="2"/>
      <c r="O455" s="2"/>
      <c r="P455" s="2"/>
    </row>
    <row r="456" spans="1:90" s="4" customFormat="1" ht="18" customHeight="1" x14ac:dyDescent="0.25">
      <c r="A456" s="50" t="s">
        <v>192</v>
      </c>
      <c r="B456" s="2">
        <f t="shared" ref="B456:K456" si="584">B166</f>
        <v>1552217.9963076808</v>
      </c>
      <c r="C456" s="2">
        <f t="shared" si="584"/>
        <v>1575882.6551675927</v>
      </c>
      <c r="D456" s="2">
        <f t="shared" si="584"/>
        <v>1601266.2429873152</v>
      </c>
      <c r="E456" s="2">
        <f t="shared" si="584"/>
        <v>1628117.2129143099</v>
      </c>
      <c r="F456" s="2">
        <f t="shared" si="584"/>
        <v>1656749.7785073104</v>
      </c>
      <c r="G456" s="2">
        <f t="shared" si="584"/>
        <v>1687263.8732478241</v>
      </c>
      <c r="H456" s="2">
        <f t="shared" si="584"/>
        <v>1719706.0592652264</v>
      </c>
      <c r="I456" s="2">
        <f t="shared" si="584"/>
        <v>1754125.5607258636</v>
      </c>
      <c r="J456" s="2">
        <f t="shared" si="584"/>
        <v>1790574.3394254053</v>
      </c>
      <c r="K456" s="2">
        <f t="shared" si="584"/>
        <v>1829107.1743583975</v>
      </c>
      <c r="L456" s="2">
        <f t="shared" ref="L456" si="585">L166</f>
        <v>1869781.7453902042</v>
      </c>
      <c r="M456" s="2">
        <f t="shared" ref="M456" si="586">M166</f>
        <v>1914177.0354264653</v>
      </c>
      <c r="N456" s="2"/>
      <c r="O456" s="2"/>
      <c r="P456" s="2"/>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c r="BN456" s="3"/>
      <c r="BO456" s="3"/>
      <c r="BP456" s="3"/>
      <c r="BQ456" s="3"/>
      <c r="BR456" s="3"/>
      <c r="BS456" s="3"/>
      <c r="BT456" s="3"/>
      <c r="BU456" s="3"/>
      <c r="BV456" s="3"/>
      <c r="BW456" s="3"/>
      <c r="BX456" s="3"/>
      <c r="BY456" s="3"/>
      <c r="BZ456" s="3"/>
      <c r="CA456" s="3"/>
      <c r="CB456" s="3"/>
      <c r="CC456" s="3"/>
      <c r="CD456" s="3"/>
      <c r="CE456" s="3"/>
      <c r="CF456" s="3"/>
      <c r="CG456" s="3"/>
      <c r="CH456" s="3"/>
      <c r="CI456" s="3"/>
      <c r="CJ456" s="3"/>
      <c r="CK456" s="3"/>
      <c r="CL456" s="3"/>
    </row>
    <row r="457" spans="1:90" ht="18" customHeight="1" x14ac:dyDescent="0.25">
      <c r="A457" s="50" t="s">
        <v>193</v>
      </c>
      <c r="B457" s="2">
        <f t="shared" ref="B457:K457" si="587">B167</f>
        <v>255206.9248822823</v>
      </c>
      <c r="C457" s="2">
        <f t="shared" si="587"/>
        <v>284160.9370157817</v>
      </c>
      <c r="D457" s="2">
        <f t="shared" si="587"/>
        <v>318676.57403960091</v>
      </c>
      <c r="E457" s="2">
        <f t="shared" si="587"/>
        <v>416091.11136799096</v>
      </c>
      <c r="F457" s="2">
        <f t="shared" si="587"/>
        <v>481736.63858332142</v>
      </c>
      <c r="G457" s="2">
        <f t="shared" si="587"/>
        <v>625809.56849094923</v>
      </c>
      <c r="H457" s="2">
        <f t="shared" si="587"/>
        <v>655946.87058480515</v>
      </c>
      <c r="I457" s="2">
        <f t="shared" si="587"/>
        <v>617853.47555578733</v>
      </c>
      <c r="J457" s="2">
        <f t="shared" si="587"/>
        <v>651358.4139753629</v>
      </c>
      <c r="K457" s="2">
        <f t="shared" si="587"/>
        <v>654929.91572088841</v>
      </c>
      <c r="L457" s="2">
        <f t="shared" ref="L457" si="588">L167</f>
        <v>699555.57758160937</v>
      </c>
      <c r="M457" s="2">
        <f t="shared" ref="M457" si="589">M167</f>
        <v>743796.78399615549</v>
      </c>
      <c r="N457" s="2"/>
      <c r="O457" s="2"/>
      <c r="P457" s="2"/>
    </row>
    <row r="458" spans="1:90" ht="18" customHeight="1" x14ac:dyDescent="0.25">
      <c r="A458" s="50" t="s">
        <v>194</v>
      </c>
      <c r="B458" s="2">
        <f t="shared" ref="B458:K458" si="590">B168</f>
        <v>738085.01188533031</v>
      </c>
      <c r="C458" s="2">
        <f t="shared" si="590"/>
        <v>777070.29823709175</v>
      </c>
      <c r="D458" s="2">
        <f t="shared" si="590"/>
        <v>793109.75349054649</v>
      </c>
      <c r="E458" s="2">
        <f t="shared" si="590"/>
        <v>778586.39867947926</v>
      </c>
      <c r="F458" s="2">
        <f t="shared" si="590"/>
        <v>781579.47852389328</v>
      </c>
      <c r="G458" s="2">
        <f t="shared" si="590"/>
        <v>849168.0687246673</v>
      </c>
      <c r="H458" s="2">
        <f t="shared" si="590"/>
        <v>892397.16212873068</v>
      </c>
      <c r="I458" s="2">
        <f t="shared" si="590"/>
        <v>1104371.6855108382</v>
      </c>
      <c r="J458" s="2">
        <f t="shared" si="590"/>
        <v>1239494.9240595205</v>
      </c>
      <c r="K458" s="2">
        <f t="shared" si="590"/>
        <v>1313617.9201920258</v>
      </c>
      <c r="L458" s="2">
        <f t="shared" ref="L458" si="591">L168</f>
        <v>1375561.5048924538</v>
      </c>
      <c r="M458" s="2">
        <f t="shared" ref="M458" si="592">M168</f>
        <v>1404965.2423334583</v>
      </c>
      <c r="N458" s="2"/>
      <c r="O458" s="2"/>
      <c r="P458" s="2"/>
    </row>
    <row r="459" spans="1:90" ht="18" customHeight="1" x14ac:dyDescent="0.25">
      <c r="A459" s="50" t="s">
        <v>195</v>
      </c>
      <c r="B459" s="2">
        <f t="shared" ref="B459:K459" si="593">B169</f>
        <v>2004798.8714065596</v>
      </c>
      <c r="C459" s="2">
        <f t="shared" si="593"/>
        <v>1998309.4817219859</v>
      </c>
      <c r="D459" s="2">
        <f t="shared" si="593"/>
        <v>2179163.9822293893</v>
      </c>
      <c r="E459" s="2">
        <f t="shared" si="593"/>
        <v>2042643.4309515727</v>
      </c>
      <c r="F459" s="2">
        <f t="shared" si="593"/>
        <v>2027531.6563318006</v>
      </c>
      <c r="G459" s="2">
        <f t="shared" si="593"/>
        <v>1926208.6495918948</v>
      </c>
      <c r="H459" s="2">
        <f t="shared" si="593"/>
        <v>2231564.4767697779</v>
      </c>
      <c r="I459" s="2">
        <f t="shared" si="593"/>
        <v>2435459.4710573023</v>
      </c>
      <c r="J459" s="2">
        <f t="shared" si="593"/>
        <v>2625280.476007578</v>
      </c>
      <c r="K459" s="2">
        <f t="shared" si="593"/>
        <v>2728182.5456196708</v>
      </c>
      <c r="L459" s="2">
        <f t="shared" ref="L459" si="594">L169</f>
        <v>2854132.0769312931</v>
      </c>
      <c r="M459" s="2">
        <f t="shared" ref="M459" si="595">M169</f>
        <v>3045807.8466581753</v>
      </c>
      <c r="N459" s="2"/>
      <c r="O459" s="2"/>
      <c r="P459" s="2"/>
    </row>
    <row r="460" spans="1:90" ht="18" customHeight="1" x14ac:dyDescent="0.25">
      <c r="A460" s="83" t="s">
        <v>196</v>
      </c>
      <c r="B460" s="2">
        <f t="shared" ref="B460:K460" si="596">B170</f>
        <v>697902.35257365205</v>
      </c>
      <c r="C460" s="2">
        <f t="shared" si="596"/>
        <v>751688.80628483847</v>
      </c>
      <c r="D460" s="2">
        <f t="shared" si="596"/>
        <v>851207.76964945532</v>
      </c>
      <c r="E460" s="2">
        <f t="shared" si="596"/>
        <v>932428.93708845251</v>
      </c>
      <c r="F460" s="2">
        <f t="shared" si="596"/>
        <v>1017817.5824787783</v>
      </c>
      <c r="G460" s="2">
        <f t="shared" si="596"/>
        <v>1082540.436454871</v>
      </c>
      <c r="H460" s="2">
        <f t="shared" si="596"/>
        <v>1143384.9484406824</v>
      </c>
      <c r="I460" s="2">
        <f t="shared" si="596"/>
        <v>1228099.2681457116</v>
      </c>
      <c r="J460" s="2">
        <f t="shared" si="596"/>
        <v>1280672.954694374</v>
      </c>
      <c r="K460" s="2">
        <f t="shared" si="596"/>
        <v>1341506.5780885033</v>
      </c>
      <c r="L460" s="2">
        <f t="shared" ref="L460" si="597">L170</f>
        <v>1425991.7676807605</v>
      </c>
      <c r="M460" s="2">
        <f t="shared" ref="M460" si="598">M170</f>
        <v>1541075.788419426</v>
      </c>
      <c r="N460" s="2"/>
      <c r="O460" s="2"/>
      <c r="P460" s="2"/>
    </row>
    <row r="461" spans="1:90" ht="18" customHeight="1" x14ac:dyDescent="0.25">
      <c r="A461" s="83" t="s">
        <v>197</v>
      </c>
      <c r="B461" s="2">
        <f t="shared" ref="B461:K461" si="599">B171</f>
        <v>372635.44586205552</v>
      </c>
      <c r="C461" s="2">
        <f t="shared" si="599"/>
        <v>409553.26385886106</v>
      </c>
      <c r="D461" s="2">
        <f t="shared" si="599"/>
        <v>438415.08685885917</v>
      </c>
      <c r="E461" s="2">
        <f t="shared" si="599"/>
        <v>462619.867947847</v>
      </c>
      <c r="F461" s="2">
        <f t="shared" si="599"/>
        <v>497046.8960112381</v>
      </c>
      <c r="G461" s="2">
        <f t="shared" si="599"/>
        <v>513695.85908402142</v>
      </c>
      <c r="H461" s="2">
        <f t="shared" si="599"/>
        <v>541093.01881659543</v>
      </c>
      <c r="I461" s="2">
        <f t="shared" si="599"/>
        <v>602631.55471000075</v>
      </c>
      <c r="J461" s="2">
        <f t="shared" si="599"/>
        <v>655861.21559613047</v>
      </c>
      <c r="K461" s="2">
        <f t="shared" si="599"/>
        <v>709309.80237944901</v>
      </c>
      <c r="L461" s="2">
        <f t="shared" ref="L461" si="600">L171</f>
        <v>742628.64249614836</v>
      </c>
      <c r="M461" s="2">
        <f t="shared" ref="M461" si="601">M171</f>
        <v>781588.51539701479</v>
      </c>
      <c r="N461" s="2"/>
      <c r="O461" s="2"/>
      <c r="P461" s="2"/>
    </row>
    <row r="462" spans="1:90" ht="18" customHeight="1" x14ac:dyDescent="0.25">
      <c r="A462" s="83" t="s">
        <v>198</v>
      </c>
      <c r="B462" s="2">
        <f t="shared" ref="B462:K462" si="602">B172</f>
        <v>80841.09914832405</v>
      </c>
      <c r="C462" s="2">
        <f t="shared" si="602"/>
        <v>85151.033572284301</v>
      </c>
      <c r="D462" s="2">
        <f t="shared" si="602"/>
        <v>91526.589666776883</v>
      </c>
      <c r="E462" s="2">
        <f t="shared" si="602"/>
        <v>97422.028405184465</v>
      </c>
      <c r="F462" s="2">
        <f t="shared" si="602"/>
        <v>100380.55610695429</v>
      </c>
      <c r="G462" s="2">
        <f t="shared" si="602"/>
        <v>107673.70217989765</v>
      </c>
      <c r="H462" s="2">
        <f t="shared" si="602"/>
        <v>116005.31417111316</v>
      </c>
      <c r="I462" s="2">
        <f t="shared" si="602"/>
        <v>128764.29340132937</v>
      </c>
      <c r="J462" s="2">
        <f t="shared" si="602"/>
        <v>136161.62294989399</v>
      </c>
      <c r="K462" s="2">
        <f t="shared" si="602"/>
        <v>143932.57795019189</v>
      </c>
      <c r="L462" s="2">
        <f t="shared" ref="L462" si="603">L172</f>
        <v>152891.29447152233</v>
      </c>
      <c r="M462" s="2">
        <f t="shared" ref="M462" si="604">M172</f>
        <v>166415.35582839721</v>
      </c>
      <c r="N462" s="2"/>
      <c r="O462" s="2"/>
      <c r="P462" s="2"/>
    </row>
    <row r="463" spans="1:90" ht="18" customHeight="1" x14ac:dyDescent="0.25">
      <c r="A463" s="83" t="s">
        <v>199</v>
      </c>
      <c r="B463" s="2">
        <f t="shared" ref="B463:K463" si="605">B173</f>
        <v>228008.52612904055</v>
      </c>
      <c r="C463" s="2">
        <f t="shared" si="605"/>
        <v>240788.02891969765</v>
      </c>
      <c r="D463" s="2">
        <f t="shared" si="605"/>
        <v>254462.43976887089</v>
      </c>
      <c r="E463" s="2">
        <f t="shared" si="605"/>
        <v>269097.29797071515</v>
      </c>
      <c r="F463" s="2">
        <f t="shared" si="605"/>
        <v>284962.84719656449</v>
      </c>
      <c r="G463" s="2">
        <f t="shared" si="605"/>
        <v>302194.32039443887</v>
      </c>
      <c r="H463" s="2">
        <f t="shared" si="605"/>
        <v>320943.75577238656</v>
      </c>
      <c r="I463" s="2">
        <f t="shared" si="605"/>
        <v>341382.18248341948</v>
      </c>
      <c r="J463" s="2">
        <f t="shared" si="605"/>
        <v>363702.09507650032</v>
      </c>
      <c r="K463" s="2">
        <f t="shared" si="605"/>
        <v>388120.25506874395</v>
      </c>
      <c r="L463" s="2">
        <f t="shared" ref="L463" si="606">L173</f>
        <v>414880.86309778818</v>
      </c>
      <c r="M463" s="2">
        <f t="shared" ref="M463" si="607">M173</f>
        <v>444609.70912018523</v>
      </c>
      <c r="N463" s="2"/>
      <c r="O463" s="2"/>
      <c r="P463" s="2"/>
    </row>
    <row r="464" spans="1:90" ht="18" customHeight="1" x14ac:dyDescent="0.25">
      <c r="A464" s="83" t="s">
        <v>200</v>
      </c>
      <c r="B464" s="2">
        <f t="shared" ref="B464:K464" si="608">B174</f>
        <v>88509.732299707888</v>
      </c>
      <c r="C464" s="2">
        <f t="shared" si="608"/>
        <v>90919.290259734626</v>
      </c>
      <c r="D464" s="2">
        <f t="shared" si="608"/>
        <v>93328.848219761363</v>
      </c>
      <c r="E464" s="2">
        <f t="shared" si="608"/>
        <v>95802.26468051046</v>
      </c>
      <c r="F464" s="2">
        <f t="shared" si="608"/>
        <v>98341.232030454063</v>
      </c>
      <c r="G464" s="2">
        <f t="shared" si="608"/>
        <v>100947.48751002151</v>
      </c>
      <c r="H464" s="2">
        <f t="shared" si="608"/>
        <v>103622.81440027324</v>
      </c>
      <c r="I464" s="2">
        <f t="shared" si="608"/>
        <v>106369.04324307723</v>
      </c>
      <c r="J464" s="2">
        <f t="shared" si="608"/>
        <v>109188.0530936226</v>
      </c>
      <c r="K464" s="2">
        <f t="shared" si="608"/>
        <v>112081.77280612761</v>
      </c>
      <c r="L464" s="2">
        <f t="shared" ref="L464" si="609">L174</f>
        <v>115052.1823536218</v>
      </c>
      <c r="M464" s="2">
        <f t="shared" ref="M464" si="610">M174</f>
        <v>118500.19215679007</v>
      </c>
      <c r="N464" s="2"/>
      <c r="O464" s="2"/>
      <c r="P464" s="2"/>
    </row>
    <row r="465" spans="1:90" ht="18" customHeight="1" x14ac:dyDescent="0.25">
      <c r="A465" s="38" t="s">
        <v>124</v>
      </c>
      <c r="B465" s="71">
        <f>SUM(B451:B464)</f>
        <v>11039122.358290683</v>
      </c>
      <c r="C465" s="71">
        <f t="shared" ref="C465:K465" si="611">SUM(C451:C464)</f>
        <v>11702982.028811557</v>
      </c>
      <c r="D465" s="71">
        <f t="shared" si="611"/>
        <v>12692495.577093113</v>
      </c>
      <c r="E465" s="71">
        <f t="shared" si="611"/>
        <v>13225206.353331439</v>
      </c>
      <c r="F465" s="71">
        <f t="shared" si="611"/>
        <v>13989390.694886709</v>
      </c>
      <c r="G465" s="71">
        <f t="shared" si="611"/>
        <v>15076524.916738687</v>
      </c>
      <c r="H465" s="71">
        <f t="shared" si="611"/>
        <v>16341277.718392029</v>
      </c>
      <c r="I465" s="71">
        <f t="shared" si="611"/>
        <v>17520835.124192055</v>
      </c>
      <c r="J465" s="71">
        <f t="shared" si="611"/>
        <v>18767585.418098226</v>
      </c>
      <c r="K465" s="71">
        <f t="shared" si="611"/>
        <v>20119051.335951466</v>
      </c>
      <c r="L465" s="71">
        <f t="shared" ref="L465" si="612">SUM(L451:L464)</f>
        <v>21511357.881472729</v>
      </c>
      <c r="M465" s="71">
        <f t="shared" ref="M465" si="613">SUM(M451:M464)</f>
        <v>23138495.615464937</v>
      </c>
      <c r="N465" s="2"/>
    </row>
    <row r="466" spans="1:90" ht="18" customHeight="1" x14ac:dyDescent="0.25">
      <c r="A466" s="14"/>
      <c r="B466" s="14"/>
      <c r="C466" s="14"/>
      <c r="D466" s="14"/>
      <c r="BC466" s="6"/>
      <c r="BD466" s="6"/>
      <c r="BE466" s="6"/>
      <c r="BF466" s="6"/>
      <c r="BG466" s="6"/>
      <c r="BH466" s="6"/>
      <c r="BI466" s="6"/>
      <c r="BJ466" s="6"/>
      <c r="BK466" s="6"/>
      <c r="BL466" s="6"/>
      <c r="BM466" s="6"/>
      <c r="BN466" s="6"/>
      <c r="BO466" s="6"/>
      <c r="BP466" s="6"/>
      <c r="BQ466" s="6"/>
      <c r="BR466" s="6"/>
      <c r="BS466" s="6"/>
      <c r="BT466" s="6"/>
      <c r="BU466" s="6"/>
      <c r="BV466" s="6"/>
      <c r="BW466" s="6"/>
      <c r="BX466" s="6"/>
      <c r="BY466" s="6"/>
      <c r="BZ466" s="6"/>
      <c r="CA466" s="6"/>
      <c r="CB466" s="6"/>
      <c r="CC466" s="6"/>
      <c r="CD466" s="6"/>
      <c r="CE466" s="6"/>
      <c r="CF466" s="6"/>
      <c r="CG466" s="6"/>
      <c r="CH466" s="6"/>
      <c r="CI466" s="6"/>
      <c r="CJ466" s="6"/>
      <c r="CK466" s="6"/>
      <c r="CL466" s="6"/>
    </row>
    <row r="467" spans="1:90" s="15" customFormat="1" ht="18" customHeight="1" x14ac:dyDescent="0.25">
      <c r="A467" s="147" t="s">
        <v>125</v>
      </c>
      <c r="B467" s="143"/>
      <c r="C467" s="143"/>
      <c r="D467" s="143"/>
      <c r="E467" s="143"/>
      <c r="F467" s="143"/>
      <c r="G467" s="143"/>
      <c r="H467" s="143"/>
      <c r="I467" s="143"/>
      <c r="J467" s="143"/>
      <c r="K467" s="143"/>
      <c r="L467" s="76"/>
    </row>
    <row r="468" spans="1:90" s="15" customFormat="1" ht="18" customHeight="1" x14ac:dyDescent="0.25">
      <c r="A468" s="102"/>
      <c r="B468" s="102"/>
      <c r="C468" s="102"/>
      <c r="D468" s="102"/>
      <c r="F468" s="103"/>
      <c r="G468" s="14"/>
      <c r="L468" s="12"/>
      <c r="M468" s="12" t="s">
        <v>116</v>
      </c>
      <c r="N468" s="69"/>
      <c r="O468" s="69"/>
      <c r="P468" s="69"/>
      <c r="Q468" s="69"/>
      <c r="R468" s="69"/>
      <c r="S468" s="69"/>
      <c r="T468" s="69"/>
      <c r="U468" s="69"/>
      <c r="V468" s="69"/>
      <c r="W468" s="69"/>
      <c r="X468" s="69"/>
      <c r="Y468" s="69"/>
      <c r="Z468" s="69"/>
      <c r="AA468" s="69"/>
      <c r="AB468" s="69"/>
      <c r="AC468" s="69"/>
      <c r="AD468" s="69"/>
      <c r="AE468" s="69"/>
      <c r="AF468" s="69"/>
      <c r="AG468" s="69"/>
      <c r="AH468" s="69"/>
      <c r="AI468" s="69"/>
      <c r="AJ468" s="69"/>
    </row>
    <row r="469" spans="1:90" s="15" customFormat="1" ht="18" customHeight="1" x14ac:dyDescent="0.25">
      <c r="A469" s="36" t="s">
        <v>126</v>
      </c>
      <c r="B469" s="37">
        <v>2005</v>
      </c>
      <c r="C469" s="37">
        <v>2006</v>
      </c>
      <c r="D469" s="37">
        <v>2007</v>
      </c>
      <c r="E469" s="37">
        <v>2008</v>
      </c>
      <c r="F469" s="37">
        <v>2009</v>
      </c>
      <c r="G469" s="37">
        <v>2010</v>
      </c>
      <c r="H469" s="37">
        <v>2011</v>
      </c>
      <c r="I469" s="37">
        <v>2012</v>
      </c>
      <c r="J469" s="37">
        <v>2013</v>
      </c>
      <c r="K469" s="37">
        <v>2014</v>
      </c>
      <c r="L469" s="37">
        <v>2015</v>
      </c>
      <c r="M469" s="37">
        <v>2016</v>
      </c>
    </row>
    <row r="470" spans="1:90" s="15" customFormat="1" ht="18" customHeight="1" x14ac:dyDescent="0.25">
      <c r="A470" s="14" t="s">
        <v>130</v>
      </c>
      <c r="B470" s="71">
        <f>SUM(B471:B476)</f>
        <v>4681578.7074213391</v>
      </c>
      <c r="C470" s="71">
        <f t="shared" ref="C470:M470" si="614">SUM(C471:C476)</f>
        <v>6461393.1144820033</v>
      </c>
      <c r="D470" s="71">
        <f t="shared" si="614"/>
        <v>8427686.7141737547</v>
      </c>
      <c r="E470" s="71">
        <f t="shared" si="614"/>
        <v>11030529.171338186</v>
      </c>
      <c r="F470" s="71">
        <f t="shared" si="614"/>
        <v>10883739.571344491</v>
      </c>
      <c r="G470" s="71">
        <f t="shared" si="614"/>
        <v>12572205.189984746</v>
      </c>
      <c r="H470" s="71">
        <f t="shared" si="614"/>
        <v>17324766.727342986</v>
      </c>
      <c r="I470" s="71">
        <f t="shared" si="614"/>
        <v>18786138.434352223</v>
      </c>
      <c r="J470" s="71">
        <f t="shared" si="614"/>
        <v>21625330.824852053</v>
      </c>
      <c r="K470" s="71">
        <f t="shared" si="614"/>
        <v>25968850.616736066</v>
      </c>
      <c r="L470" s="71">
        <f t="shared" si="614"/>
        <v>31122532.515093472</v>
      </c>
      <c r="M470" s="71">
        <f t="shared" si="614"/>
        <v>34768000.755598508</v>
      </c>
    </row>
    <row r="471" spans="1:90" s="15" customFormat="1" ht="18" customHeight="1" x14ac:dyDescent="0.25">
      <c r="A471" s="15" t="s">
        <v>136</v>
      </c>
      <c r="B471" s="61">
        <v>2476078.4970562547</v>
      </c>
      <c r="C471" s="61">
        <v>3429361.2760651335</v>
      </c>
      <c r="D471" s="61">
        <v>4412818.3346936908</v>
      </c>
      <c r="E471" s="61">
        <v>5994648.5344956219</v>
      </c>
      <c r="F471" s="61">
        <v>5459584.6525207898</v>
      </c>
      <c r="G471" s="61">
        <v>6398105.2287964569</v>
      </c>
      <c r="H471" s="61">
        <v>9020029.9284142572</v>
      </c>
      <c r="I471" s="61">
        <v>9749136.5346677843</v>
      </c>
      <c r="J471" s="61">
        <v>13003642.743887784</v>
      </c>
      <c r="K471" s="61">
        <v>16427077.258634979</v>
      </c>
      <c r="L471" s="61">
        <v>21462589.389938612</v>
      </c>
      <c r="M471" s="61">
        <v>24105151.426085107</v>
      </c>
      <c r="N471" s="66"/>
      <c r="O471" s="66"/>
    </row>
    <row r="472" spans="1:90" s="15" customFormat="1" ht="18" customHeight="1" x14ac:dyDescent="0.25">
      <c r="A472" s="15" t="s">
        <v>137</v>
      </c>
      <c r="B472" s="61">
        <v>46719.473052092828</v>
      </c>
      <c r="C472" s="61">
        <v>73724.687554452132</v>
      </c>
      <c r="D472" s="61">
        <v>839147.23684941349</v>
      </c>
      <c r="E472" s="61">
        <v>614938.40184086724</v>
      </c>
      <c r="F472" s="61">
        <v>321559.67630229937</v>
      </c>
      <c r="G472" s="61">
        <v>540326.39436406619</v>
      </c>
      <c r="H472" s="61">
        <v>714739.34431499231</v>
      </c>
      <c r="I472" s="61">
        <v>973038.63305687672</v>
      </c>
      <c r="J472" s="61">
        <v>756503.1392757307</v>
      </c>
      <c r="K472" s="61">
        <v>864770.88616630353</v>
      </c>
      <c r="L472" s="61">
        <v>810637.01272101712</v>
      </c>
      <c r="M472" s="61">
        <v>837703.94944366033</v>
      </c>
      <c r="N472" s="66"/>
      <c r="O472" s="66"/>
    </row>
    <row r="473" spans="1:90" s="15" customFormat="1" ht="18" customHeight="1" x14ac:dyDescent="0.25">
      <c r="A473" s="15" t="s">
        <v>138</v>
      </c>
      <c r="B473" s="61">
        <v>1025091.8262323029</v>
      </c>
      <c r="C473" s="61">
        <v>1464609.9639675333</v>
      </c>
      <c r="D473" s="61">
        <v>1320318.1195576589</v>
      </c>
      <c r="E473" s="61">
        <v>2138306.6225507865</v>
      </c>
      <c r="F473" s="61">
        <v>2501175.3329589078</v>
      </c>
      <c r="G473" s="61">
        <v>2693112.2042526701</v>
      </c>
      <c r="H473" s="61">
        <v>4062855.3943036469</v>
      </c>
      <c r="I473" s="61">
        <v>3925903.4637375954</v>
      </c>
      <c r="J473" s="61">
        <v>3226518.471862508</v>
      </c>
      <c r="K473" s="61">
        <v>3664482.5621949788</v>
      </c>
      <c r="L473" s="61">
        <v>3452168.8933254993</v>
      </c>
      <c r="M473" s="61">
        <v>3668816.0910432683</v>
      </c>
      <c r="N473" s="66"/>
      <c r="O473" s="66"/>
    </row>
    <row r="474" spans="1:90" s="15" customFormat="1" ht="18" customHeight="1" x14ac:dyDescent="0.25">
      <c r="A474" s="15" t="s">
        <v>139</v>
      </c>
      <c r="B474" s="61">
        <v>894702.15873201331</v>
      </c>
      <c r="C474" s="61">
        <v>1203647.99768312</v>
      </c>
      <c r="D474" s="61">
        <v>1465476.1466134856</v>
      </c>
      <c r="E474" s="61">
        <v>1774694.7885541208</v>
      </c>
      <c r="F474" s="61">
        <v>1988127.1196016211</v>
      </c>
      <c r="G474" s="61">
        <v>2223366.2021403648</v>
      </c>
      <c r="H474" s="61">
        <v>2649630.5160162249</v>
      </c>
      <c r="I474" s="61">
        <v>3202977.4614045983</v>
      </c>
      <c r="J474" s="61">
        <v>3607045.415512437</v>
      </c>
      <c r="K474" s="61">
        <v>3868853.6439764961</v>
      </c>
      <c r="L474" s="61">
        <v>4090284.7075901721</v>
      </c>
      <c r="M474" s="61">
        <v>4731934.2224895814</v>
      </c>
      <c r="N474" s="66"/>
      <c r="O474" s="66"/>
    </row>
    <row r="475" spans="1:90" s="15" customFormat="1" ht="18" customHeight="1" x14ac:dyDescent="0.25">
      <c r="A475" s="15" t="s">
        <v>140</v>
      </c>
      <c r="B475" s="61">
        <v>95206.023553850202</v>
      </c>
      <c r="C475" s="61">
        <v>100746.230981808</v>
      </c>
      <c r="D475" s="61">
        <v>126172.98183218866</v>
      </c>
      <c r="E475" s="61">
        <v>123472.63073957409</v>
      </c>
      <c r="F475" s="61">
        <v>113057.19515731522</v>
      </c>
      <c r="G475" s="61">
        <v>30805.853274186011</v>
      </c>
      <c r="H475" s="61">
        <v>105572.62684345208</v>
      </c>
      <c r="I475" s="61">
        <v>177508.85819887047</v>
      </c>
      <c r="J475" s="61">
        <v>197045.08582693196</v>
      </c>
      <c r="K475" s="61">
        <v>207371.6937110649</v>
      </c>
      <c r="L475" s="61">
        <v>253297.52471680756</v>
      </c>
      <c r="M475" s="61">
        <v>293730.70850310568</v>
      </c>
      <c r="N475" s="66"/>
      <c r="O475" s="66"/>
    </row>
    <row r="476" spans="1:90" s="15" customFormat="1" ht="18" customHeight="1" x14ac:dyDescent="0.25">
      <c r="A476" s="15" t="s">
        <v>141</v>
      </c>
      <c r="B476" s="61">
        <v>143780.7287948255</v>
      </c>
      <c r="C476" s="61">
        <v>189302.95822995587</v>
      </c>
      <c r="D476" s="61">
        <v>263753.89462731645</v>
      </c>
      <c r="E476" s="61">
        <v>384468.19315721397</v>
      </c>
      <c r="F476" s="61">
        <v>500235.59480355756</v>
      </c>
      <c r="G476" s="61">
        <v>686489.30715700332</v>
      </c>
      <c r="H476" s="61">
        <v>771938.91745041125</v>
      </c>
      <c r="I476" s="61">
        <v>757573.48328649614</v>
      </c>
      <c r="J476" s="61">
        <v>834575.96848666132</v>
      </c>
      <c r="K476" s="61">
        <v>936294.57205224573</v>
      </c>
      <c r="L476" s="61">
        <v>1053554.9868013607</v>
      </c>
      <c r="M476" s="61">
        <v>1130664.3580337835</v>
      </c>
      <c r="N476" s="66"/>
      <c r="O476" s="66"/>
    </row>
    <row r="477" spans="1:90" s="15" customFormat="1" ht="18" customHeight="1" x14ac:dyDescent="0.25">
      <c r="A477" s="15" t="s">
        <v>127</v>
      </c>
      <c r="B477" s="61">
        <v>-703584.53097390337</v>
      </c>
      <c r="C477" s="61">
        <v>-394585.80751658435</v>
      </c>
      <c r="D477" s="61">
        <v>366228.2363574226</v>
      </c>
      <c r="E477" s="61">
        <v>-520795.7495643539</v>
      </c>
      <c r="F477" s="61">
        <v>-1404814.2481661953</v>
      </c>
      <c r="G477" s="61">
        <v>-606713.75527554448</v>
      </c>
      <c r="H477" s="61">
        <v>213707.75784871954</v>
      </c>
      <c r="I477" s="61">
        <v>-1275621.7289715619</v>
      </c>
      <c r="J477" s="61">
        <v>-109265.70917659585</v>
      </c>
      <c r="K477" s="61">
        <v>-1949130.7428492324</v>
      </c>
      <c r="L477" s="61">
        <v>-6405326.0475813644</v>
      </c>
      <c r="M477" s="61">
        <v>-9209861.2264766153</v>
      </c>
      <c r="N477" s="66"/>
      <c r="O477" s="66"/>
    </row>
    <row r="478" spans="1:90" s="15" customFormat="1" ht="18" customHeight="1" x14ac:dyDescent="0.25">
      <c r="A478" s="14" t="s">
        <v>128</v>
      </c>
      <c r="B478" s="71">
        <f>B470+B477</f>
        <v>3977994.1764474357</v>
      </c>
      <c r="C478" s="71">
        <f t="shared" ref="C478:M478" si="615">C470+C477</f>
        <v>6066807.3069654191</v>
      </c>
      <c r="D478" s="71">
        <f t="shared" si="615"/>
        <v>8793914.9505311772</v>
      </c>
      <c r="E478" s="71">
        <f t="shared" si="615"/>
        <v>10509733.421773832</v>
      </c>
      <c r="F478" s="71">
        <f t="shared" si="615"/>
        <v>9478925.323178295</v>
      </c>
      <c r="G478" s="71">
        <f t="shared" si="615"/>
        <v>11965491.434709202</v>
      </c>
      <c r="H478" s="71">
        <f t="shared" si="615"/>
        <v>17538474.485191707</v>
      </c>
      <c r="I478" s="71">
        <f t="shared" si="615"/>
        <v>17510516.70538066</v>
      </c>
      <c r="J478" s="71">
        <f t="shared" si="615"/>
        <v>21516065.115675457</v>
      </c>
      <c r="K478" s="71">
        <f t="shared" si="615"/>
        <v>24019719.873886835</v>
      </c>
      <c r="L478" s="71">
        <f t="shared" si="615"/>
        <v>24717206.467512108</v>
      </c>
      <c r="M478" s="71">
        <f t="shared" si="615"/>
        <v>25558139.529121891</v>
      </c>
      <c r="N478" s="66"/>
      <c r="O478" s="66"/>
    </row>
    <row r="479" spans="1:90" s="15" customFormat="1" ht="18" customHeight="1" x14ac:dyDescent="0.25">
      <c r="A479" s="147"/>
      <c r="B479" s="147"/>
      <c r="C479" s="147"/>
      <c r="D479" s="147"/>
      <c r="E479" s="147"/>
      <c r="F479" s="147"/>
      <c r="G479" s="147"/>
      <c r="K479" s="26"/>
      <c r="L479" s="73"/>
    </row>
    <row r="480" spans="1:90" s="15" customFormat="1" ht="18" customHeight="1" x14ac:dyDescent="0.25">
      <c r="A480" s="147" t="s">
        <v>129</v>
      </c>
      <c r="B480" s="143"/>
      <c r="C480" s="143"/>
      <c r="D480" s="143"/>
      <c r="E480" s="143"/>
      <c r="F480" s="143"/>
      <c r="G480" s="143"/>
      <c r="H480" s="143"/>
      <c r="I480" s="143"/>
      <c r="J480" s="143"/>
      <c r="K480" s="143"/>
      <c r="L480" s="105"/>
    </row>
    <row r="481" spans="1:91" s="15" customFormat="1" ht="18" customHeight="1" x14ac:dyDescent="0.25">
      <c r="A481" s="102"/>
      <c r="B481" s="102"/>
      <c r="C481" s="102"/>
      <c r="D481" s="102"/>
      <c r="E481" s="102"/>
      <c r="G481" s="103"/>
      <c r="L481" s="12"/>
      <c r="M481" s="12" t="s">
        <v>116</v>
      </c>
    </row>
    <row r="482" spans="1:91" s="15" customFormat="1" ht="18" customHeight="1" x14ac:dyDescent="0.25">
      <c r="A482" s="36" t="s">
        <v>126</v>
      </c>
      <c r="B482" s="37">
        <v>2005</v>
      </c>
      <c r="C482" s="37">
        <v>2006</v>
      </c>
      <c r="D482" s="37">
        <v>2007</v>
      </c>
      <c r="E482" s="37">
        <v>2008</v>
      </c>
      <c r="F482" s="37">
        <v>2009</v>
      </c>
      <c r="G482" s="37">
        <v>2010</v>
      </c>
      <c r="H482" s="37">
        <v>2011</v>
      </c>
      <c r="I482" s="37">
        <v>2012</v>
      </c>
      <c r="J482" s="37">
        <v>2013</v>
      </c>
      <c r="K482" s="37">
        <v>2014</v>
      </c>
      <c r="L482" s="37">
        <v>2015</v>
      </c>
      <c r="M482" s="37">
        <v>2016</v>
      </c>
    </row>
    <row r="483" spans="1:91" s="15" customFormat="1" ht="18" customHeight="1" x14ac:dyDescent="0.25">
      <c r="A483" s="14" t="s">
        <v>130</v>
      </c>
      <c r="B483" s="71">
        <f>SUM(B484:B487)</f>
        <v>4807453.5482862145</v>
      </c>
      <c r="C483" s="71">
        <f t="shared" ref="C483:M483" si="616">SUM(C484:C487)</f>
        <v>6461393.1144820033</v>
      </c>
      <c r="D483" s="71">
        <f t="shared" si="616"/>
        <v>8427686.7141737547</v>
      </c>
      <c r="E483" s="71">
        <f t="shared" si="616"/>
        <v>11030529.171338186</v>
      </c>
      <c r="F483" s="71">
        <f t="shared" si="616"/>
        <v>10883739.571344491</v>
      </c>
      <c r="G483" s="71">
        <f t="shared" si="616"/>
        <v>12572205.189984746</v>
      </c>
      <c r="H483" s="71">
        <f t="shared" si="616"/>
        <v>17324766.727342982</v>
      </c>
      <c r="I483" s="71">
        <f t="shared" si="616"/>
        <v>18786138.434352223</v>
      </c>
      <c r="J483" s="71">
        <f t="shared" si="616"/>
        <v>21625330.824852049</v>
      </c>
      <c r="K483" s="71">
        <f t="shared" si="616"/>
        <v>25968850.616736069</v>
      </c>
      <c r="L483" s="71">
        <f t="shared" si="616"/>
        <v>31122532.515093472</v>
      </c>
      <c r="M483" s="71">
        <f t="shared" si="616"/>
        <v>34768000.755598508</v>
      </c>
    </row>
    <row r="484" spans="1:91" s="15" customFormat="1" ht="18" customHeight="1" x14ac:dyDescent="0.25">
      <c r="A484" s="40" t="s">
        <v>131</v>
      </c>
      <c r="B484" s="61">
        <v>1116912.7302032372</v>
      </c>
      <c r="C484" s="61">
        <v>1518427.3819032707</v>
      </c>
      <c r="D484" s="61">
        <v>1975449.765802328</v>
      </c>
      <c r="E484" s="61">
        <v>2614235.4136071503</v>
      </c>
      <c r="F484" s="61">
        <v>2590330.0179799888</v>
      </c>
      <c r="G484" s="61">
        <v>3017329.2455963395</v>
      </c>
      <c r="H484" s="61">
        <v>4175268.7812896585</v>
      </c>
      <c r="I484" s="61">
        <v>4184585.7245068233</v>
      </c>
      <c r="J484" s="61">
        <v>4274455.2845632182</v>
      </c>
      <c r="K484" s="61">
        <v>5226945.0660249805</v>
      </c>
      <c r="L484" s="61">
        <v>6262279.6608925704</v>
      </c>
      <c r="M484" s="61">
        <v>7996640.1737876572</v>
      </c>
      <c r="N484" s="66"/>
      <c r="O484" s="66"/>
    </row>
    <row r="485" spans="1:91" s="15" customFormat="1" ht="18" customHeight="1" x14ac:dyDescent="0.25">
      <c r="A485" s="40" t="s">
        <v>132</v>
      </c>
      <c r="B485" s="61">
        <v>139613.84516788047</v>
      </c>
      <c r="C485" s="61">
        <v>161534.82786205009</v>
      </c>
      <c r="D485" s="61">
        <v>218277.08589710025</v>
      </c>
      <c r="E485" s="61">
        <v>286793.75845479284</v>
      </c>
      <c r="F485" s="61">
        <v>290595.8465548979</v>
      </c>
      <c r="G485" s="61">
        <v>326877.33493960346</v>
      </c>
      <c r="H485" s="61">
        <v>415794.4014562316</v>
      </c>
      <c r="I485" s="61">
        <v>307565.85923927132</v>
      </c>
      <c r="J485" s="61">
        <v>282221.62804487604</v>
      </c>
      <c r="K485" s="61">
        <v>310014.00117256644</v>
      </c>
      <c r="L485" s="61">
        <v>388417.18681164645</v>
      </c>
      <c r="M485" s="61">
        <v>382448.00831158354</v>
      </c>
      <c r="N485" s="66"/>
      <c r="O485" s="66"/>
    </row>
    <row r="486" spans="1:91" s="15" customFormat="1" ht="18" customHeight="1" x14ac:dyDescent="0.25">
      <c r="A486" s="40" t="s">
        <v>133</v>
      </c>
      <c r="B486" s="61">
        <v>139613.84516788047</v>
      </c>
      <c r="C486" s="61">
        <v>180919.00720549611</v>
      </c>
      <c r="D486" s="61">
        <v>241874.60869678674</v>
      </c>
      <c r="E486" s="61">
        <v>318782.29305167362</v>
      </c>
      <c r="F486" s="61">
        <v>314540.0736118558</v>
      </c>
      <c r="G486" s="61">
        <v>339449.54012958822</v>
      </c>
      <c r="H486" s="61">
        <v>462571.27162005764</v>
      </c>
      <c r="I486" s="61">
        <v>320857.12508446473</v>
      </c>
      <c r="J486" s="61">
        <v>296084.17387302476</v>
      </c>
      <c r="K486" s="61">
        <v>327082.68129099894</v>
      </c>
      <c r="L486" s="61">
        <v>377101.08616058243</v>
      </c>
      <c r="M486" s="61">
        <v>312912.00680038653</v>
      </c>
      <c r="N486" s="66"/>
      <c r="O486" s="66"/>
    </row>
    <row r="487" spans="1:91" s="15" customFormat="1" ht="18" customHeight="1" x14ac:dyDescent="0.25">
      <c r="A487" s="40" t="s">
        <v>134</v>
      </c>
      <c r="B487" s="61">
        <v>3411313.1277472163</v>
      </c>
      <c r="C487" s="61">
        <v>4600511.8975111861</v>
      </c>
      <c r="D487" s="61">
        <v>5992085.2537775394</v>
      </c>
      <c r="E487" s="61">
        <v>7810717.7062245701</v>
      </c>
      <c r="F487" s="61">
        <v>7688273.633197749</v>
      </c>
      <c r="G487" s="61">
        <v>8888549.0693192165</v>
      </c>
      <c r="H487" s="61">
        <v>12271132.272977034</v>
      </c>
      <c r="I487" s="61">
        <v>13973129.725521665</v>
      </c>
      <c r="J487" s="61">
        <v>16772569.738370931</v>
      </c>
      <c r="K487" s="61">
        <v>20104808.868247524</v>
      </c>
      <c r="L487" s="61">
        <v>24094734.581228673</v>
      </c>
      <c r="M487" s="61">
        <v>26076000.566698879</v>
      </c>
      <c r="N487" s="66"/>
      <c r="O487" s="66"/>
    </row>
    <row r="488" spans="1:91" s="15" customFormat="1" ht="18" customHeight="1" x14ac:dyDescent="0.25">
      <c r="A488" s="14" t="s">
        <v>127</v>
      </c>
      <c r="B488" s="61">
        <f t="shared" ref="B488:J488" si="617">B258</f>
        <v>-703584.53097390337</v>
      </c>
      <c r="C488" s="61">
        <f t="shared" si="617"/>
        <v>-394585.80751658435</v>
      </c>
      <c r="D488" s="61">
        <f t="shared" si="617"/>
        <v>366228.2363574226</v>
      </c>
      <c r="E488" s="61">
        <f t="shared" si="617"/>
        <v>-520795.7495643539</v>
      </c>
      <c r="F488" s="61">
        <f t="shared" si="617"/>
        <v>-1404814.2481661953</v>
      </c>
      <c r="G488" s="61">
        <f t="shared" si="617"/>
        <v>-606713.75527554448</v>
      </c>
      <c r="H488" s="61">
        <f t="shared" si="617"/>
        <v>213707.75784871954</v>
      </c>
      <c r="I488" s="61">
        <f t="shared" si="617"/>
        <v>-1275621.7289715619</v>
      </c>
      <c r="J488" s="61">
        <f t="shared" si="617"/>
        <v>-109265.70917659585</v>
      </c>
      <c r="K488" s="61">
        <v>-1949130.7428492324</v>
      </c>
      <c r="L488" s="61">
        <v>-6405326.0475813644</v>
      </c>
      <c r="M488" s="61">
        <v>-9209861.2264766153</v>
      </c>
      <c r="N488" s="66"/>
      <c r="O488" s="66"/>
    </row>
    <row r="489" spans="1:91" s="15" customFormat="1" ht="18" customHeight="1" x14ac:dyDescent="0.25">
      <c r="A489" s="14" t="s">
        <v>128</v>
      </c>
      <c r="B489" s="71">
        <f>B483+B488</f>
        <v>4103869.0173123111</v>
      </c>
      <c r="C489" s="71">
        <f t="shared" ref="C489:M489" si="618">C483+C488</f>
        <v>6066807.3069654191</v>
      </c>
      <c r="D489" s="71">
        <f t="shared" si="618"/>
        <v>8793914.9505311772</v>
      </c>
      <c r="E489" s="71">
        <f t="shared" si="618"/>
        <v>10509733.421773832</v>
      </c>
      <c r="F489" s="71">
        <f t="shared" si="618"/>
        <v>9478925.323178295</v>
      </c>
      <c r="G489" s="71">
        <f t="shared" si="618"/>
        <v>11965491.434709202</v>
      </c>
      <c r="H489" s="71">
        <f t="shared" si="618"/>
        <v>17538474.485191703</v>
      </c>
      <c r="I489" s="71">
        <f t="shared" si="618"/>
        <v>17510516.70538066</v>
      </c>
      <c r="J489" s="71">
        <f t="shared" si="618"/>
        <v>21516065.115675453</v>
      </c>
      <c r="K489" s="71">
        <f t="shared" si="618"/>
        <v>24019719.873886839</v>
      </c>
      <c r="L489" s="71">
        <f t="shared" si="618"/>
        <v>24717206.467512108</v>
      </c>
      <c r="M489" s="71">
        <f t="shared" si="618"/>
        <v>25558139.529121891</v>
      </c>
      <c r="N489" s="66"/>
      <c r="O489" s="66"/>
    </row>
    <row r="490" spans="1:91" s="15" customFormat="1" ht="18" customHeight="1" x14ac:dyDescent="0.25">
      <c r="A490" s="80"/>
      <c r="B490" s="80"/>
      <c r="C490" s="80"/>
      <c r="D490" s="80"/>
      <c r="E490" s="80"/>
      <c r="F490" s="80"/>
      <c r="G490" s="80"/>
      <c r="L490" s="76"/>
    </row>
    <row r="491" spans="1:91" s="15" customFormat="1" ht="18" customHeight="1" x14ac:dyDescent="0.25">
      <c r="A491" s="147" t="s">
        <v>215</v>
      </c>
      <c r="B491" s="143"/>
      <c r="C491" s="143"/>
      <c r="D491" s="143"/>
      <c r="E491" s="143"/>
      <c r="F491" s="143"/>
      <c r="G491" s="143"/>
      <c r="H491" s="143"/>
      <c r="I491" s="143"/>
      <c r="J491" s="143"/>
      <c r="K491" s="143"/>
      <c r="L491" s="76"/>
    </row>
    <row r="492" spans="1:91" s="15" customFormat="1" ht="18" customHeight="1" x14ac:dyDescent="0.25">
      <c r="A492" s="102"/>
      <c r="B492" s="102"/>
      <c r="C492" s="102"/>
      <c r="D492" s="102"/>
      <c r="E492" s="103"/>
      <c r="L492" s="12"/>
      <c r="M492" s="12" t="s">
        <v>116</v>
      </c>
    </row>
    <row r="493" spans="1:91" s="15" customFormat="1" ht="18" customHeight="1" x14ac:dyDescent="0.25">
      <c r="A493" s="36" t="s">
        <v>126</v>
      </c>
      <c r="B493" s="37">
        <v>2005</v>
      </c>
      <c r="C493" s="37">
        <v>2006</v>
      </c>
      <c r="D493" s="37">
        <v>2007</v>
      </c>
      <c r="E493" s="37">
        <v>2008</v>
      </c>
      <c r="F493" s="37">
        <v>2009</v>
      </c>
      <c r="G493" s="37">
        <v>2010</v>
      </c>
      <c r="H493" s="37">
        <v>2011</v>
      </c>
      <c r="I493" s="37">
        <v>2012</v>
      </c>
      <c r="J493" s="37">
        <v>2013</v>
      </c>
      <c r="K493" s="37">
        <v>2014</v>
      </c>
      <c r="L493" s="37">
        <v>2015</v>
      </c>
      <c r="M493" s="37">
        <v>2016</v>
      </c>
    </row>
    <row r="494" spans="1:91" s="15" customFormat="1" ht="18" customHeight="1" x14ac:dyDescent="0.25">
      <c r="A494" s="14" t="s">
        <v>130</v>
      </c>
      <c r="B494" s="71">
        <f>SUM(B495:B500)</f>
        <v>6164123.8191936892</v>
      </c>
      <c r="C494" s="71">
        <f t="shared" ref="C494:M494" si="619">SUM(C495:C500)</f>
        <v>7215169.7166122645</v>
      </c>
      <c r="D494" s="71">
        <f t="shared" si="619"/>
        <v>8427686.7141737547</v>
      </c>
      <c r="E494" s="71">
        <f t="shared" si="619"/>
        <v>9485694.6355389245</v>
      </c>
      <c r="F494" s="71">
        <f t="shared" si="619"/>
        <v>9410248.0122313257</v>
      </c>
      <c r="G494" s="71">
        <f t="shared" si="619"/>
        <v>10491669.58749575</v>
      </c>
      <c r="H494" s="71">
        <f t="shared" si="619"/>
        <v>12770844.183352139</v>
      </c>
      <c r="I494" s="71">
        <f t="shared" si="619"/>
        <v>12898260.147629188</v>
      </c>
      <c r="J494" s="71">
        <f t="shared" si="619"/>
        <v>13472087.595074086</v>
      </c>
      <c r="K494" s="71">
        <f t="shared" si="619"/>
        <v>15198576.598625639</v>
      </c>
      <c r="L494" s="71">
        <f t="shared" si="619"/>
        <v>16816043.670492452</v>
      </c>
      <c r="M494" s="71">
        <f t="shared" si="619"/>
        <v>18901665.772803295</v>
      </c>
    </row>
    <row r="495" spans="1:91" s="15" customFormat="1" ht="18" customHeight="1" x14ac:dyDescent="0.25">
      <c r="A495" s="15" t="s">
        <v>136</v>
      </c>
      <c r="B495" s="61">
        <v>3124136.1591576226</v>
      </c>
      <c r="C495" s="61">
        <v>3834729.2588672554</v>
      </c>
      <c r="D495" s="61">
        <v>4412818.3346936908</v>
      </c>
      <c r="E495" s="61">
        <v>4894891.520171931</v>
      </c>
      <c r="F495" s="61">
        <v>4674152.7728694119</v>
      </c>
      <c r="G495" s="61">
        <v>5214691.2728858143</v>
      </c>
      <c r="H495" s="61">
        <v>6551560.0614886899</v>
      </c>
      <c r="I495" s="61">
        <v>6768270.4930808451</v>
      </c>
      <c r="J495" s="61">
        <v>7844183.7593914745</v>
      </c>
      <c r="K495" s="61">
        <v>9034959.4530822672</v>
      </c>
      <c r="L495" s="61">
        <v>10657277.874486906</v>
      </c>
      <c r="M495" s="61">
        <v>12325618.790407261</v>
      </c>
      <c r="N495" s="66"/>
      <c r="O495" s="66"/>
      <c r="P495" s="66"/>
    </row>
    <row r="496" spans="1:91" s="15" customFormat="1" ht="18" customHeight="1" x14ac:dyDescent="0.25">
      <c r="A496" s="15" t="s">
        <v>137</v>
      </c>
      <c r="B496" s="61">
        <v>53606.187765082512</v>
      </c>
      <c r="C496" s="61">
        <v>76307.575454505975</v>
      </c>
      <c r="D496" s="61">
        <v>839147.23684941349</v>
      </c>
      <c r="E496" s="61">
        <v>627860.2130063097</v>
      </c>
      <c r="F496" s="61">
        <v>303351.18061972753</v>
      </c>
      <c r="G496" s="61">
        <v>498395.36470119044</v>
      </c>
      <c r="H496" s="61">
        <v>623352.52195687173</v>
      </c>
      <c r="I496" s="61">
        <v>802462.00237858878</v>
      </c>
      <c r="J496" s="61">
        <v>620453.80214785913</v>
      </c>
      <c r="K496" s="61">
        <v>711457.90226322378</v>
      </c>
      <c r="L496" s="61">
        <v>665955.85220554145</v>
      </c>
      <c r="M496" s="61">
        <v>688706.87723438267</v>
      </c>
      <c r="N496" s="66"/>
      <c r="O496" s="66"/>
      <c r="P496" s="66"/>
      <c r="BF496" s="75"/>
      <c r="BG496" s="75"/>
      <c r="BH496" s="75"/>
      <c r="BI496" s="75"/>
      <c r="BJ496" s="75"/>
      <c r="BK496" s="75"/>
      <c r="BL496" s="75"/>
      <c r="BM496" s="75"/>
      <c r="BN496" s="75"/>
      <c r="BO496" s="75"/>
      <c r="BP496" s="75"/>
      <c r="BQ496" s="75"/>
      <c r="BR496" s="75"/>
      <c r="BS496" s="75"/>
      <c r="BT496" s="75"/>
      <c r="BU496" s="75"/>
      <c r="BV496" s="75"/>
      <c r="BW496" s="75"/>
      <c r="BX496" s="75"/>
      <c r="BY496" s="75"/>
      <c r="BZ496" s="75"/>
      <c r="CA496" s="75"/>
      <c r="CB496" s="75"/>
      <c r="CC496" s="75"/>
      <c r="CD496" s="75"/>
      <c r="CE496" s="75"/>
      <c r="CF496" s="75"/>
      <c r="CG496" s="75"/>
      <c r="CH496" s="75"/>
      <c r="CI496" s="75"/>
      <c r="CJ496" s="75"/>
      <c r="CK496" s="75"/>
      <c r="CL496" s="75"/>
      <c r="CM496" s="75"/>
    </row>
    <row r="497" spans="1:55" s="15" customFormat="1" ht="18" customHeight="1" x14ac:dyDescent="0.25">
      <c r="A497" s="15" t="s">
        <v>138</v>
      </c>
      <c r="B497" s="61">
        <v>1193650.1968845357</v>
      </c>
      <c r="C497" s="61">
        <v>1426430.4944904698</v>
      </c>
      <c r="D497" s="61">
        <v>1320318.1195576589</v>
      </c>
      <c r="E497" s="61">
        <v>1898040.141200914</v>
      </c>
      <c r="F497" s="61">
        <v>2222708.6669533215</v>
      </c>
      <c r="G497" s="61">
        <v>2275096.0250167064</v>
      </c>
      <c r="H497" s="61">
        <v>2983424.869095868</v>
      </c>
      <c r="I497" s="61">
        <v>2640466.2123786081</v>
      </c>
      <c r="J497" s="61">
        <v>2109731.349817405</v>
      </c>
      <c r="K497" s="61">
        <v>2426690.9120514276</v>
      </c>
      <c r="L497" s="61">
        <v>2258437.3107140213</v>
      </c>
      <c r="M497" s="61">
        <v>2378293.892860075</v>
      </c>
      <c r="N497" s="66"/>
      <c r="O497" s="66"/>
      <c r="P497" s="66"/>
    </row>
    <row r="498" spans="1:55" s="15" customFormat="1" ht="18" customHeight="1" x14ac:dyDescent="0.25">
      <c r="A498" s="15" t="s">
        <v>139</v>
      </c>
      <c r="B498" s="61">
        <v>1252462.1061716205</v>
      </c>
      <c r="C498" s="61">
        <v>1298923.6671636654</v>
      </c>
      <c r="D498" s="61">
        <v>1465476.1466134856</v>
      </c>
      <c r="E498" s="61">
        <v>1603603.8976973949</v>
      </c>
      <c r="F498" s="61">
        <v>1687027.2663184255</v>
      </c>
      <c r="G498" s="61">
        <v>1821529.5681355081</v>
      </c>
      <c r="H498" s="61">
        <v>1916870.6016247657</v>
      </c>
      <c r="I498" s="61">
        <v>2007047.7223720211</v>
      </c>
      <c r="J498" s="61">
        <v>2188043.6223485707</v>
      </c>
      <c r="K498" s="61">
        <v>2306932.9409562559</v>
      </c>
      <c r="L498" s="61">
        <v>2447994.250473856</v>
      </c>
      <c r="M498" s="61">
        <v>2698628.7198129348</v>
      </c>
      <c r="N498" s="66"/>
      <c r="O498" s="66"/>
      <c r="P498" s="66"/>
    </row>
    <row r="499" spans="1:55" s="15" customFormat="1" ht="18" customHeight="1" x14ac:dyDescent="0.25">
      <c r="A499" s="15" t="s">
        <v>140</v>
      </c>
      <c r="B499" s="61">
        <v>114057.49256607259</v>
      </c>
      <c r="C499" s="61">
        <v>111875.96448355036</v>
      </c>
      <c r="D499" s="61">
        <v>126172.98183218866</v>
      </c>
      <c r="E499" s="61">
        <v>105968.15812950516</v>
      </c>
      <c r="F499" s="61">
        <v>87016.262874678505</v>
      </c>
      <c r="G499" s="61">
        <v>91923.577702226263</v>
      </c>
      <c r="H499" s="61">
        <v>73261.807308068528</v>
      </c>
      <c r="I499" s="61">
        <v>102345.01914664687</v>
      </c>
      <c r="J499" s="61">
        <v>107907.41344375013</v>
      </c>
      <c r="K499" s="61">
        <v>107907.41344375013</v>
      </c>
      <c r="L499" s="61">
        <v>119910.27467152523</v>
      </c>
      <c r="M499" s="61">
        <v>126397.05826323965</v>
      </c>
      <c r="N499" s="66"/>
      <c r="O499" s="66"/>
      <c r="P499" s="66"/>
    </row>
    <row r="500" spans="1:55" s="15" customFormat="1" ht="18" customHeight="1" x14ac:dyDescent="0.25">
      <c r="A500" s="15" t="s">
        <v>141</v>
      </c>
      <c r="B500" s="61">
        <v>426211.67664875573</v>
      </c>
      <c r="C500" s="61">
        <v>466902.75615281746</v>
      </c>
      <c r="D500" s="61">
        <v>263753.89462731645</v>
      </c>
      <c r="E500" s="61">
        <v>355330.70533286827</v>
      </c>
      <c r="F500" s="61">
        <v>435991.8625957605</v>
      </c>
      <c r="G500" s="61">
        <v>590033.77905430517</v>
      </c>
      <c r="H500" s="61">
        <v>622374.3218778742</v>
      </c>
      <c r="I500" s="61">
        <v>577668.69827247725</v>
      </c>
      <c r="J500" s="61">
        <v>601767.64792502718</v>
      </c>
      <c r="K500" s="61">
        <v>610627.97682871472</v>
      </c>
      <c r="L500" s="61">
        <v>666468.10794060316</v>
      </c>
      <c r="M500" s="61">
        <v>684020.43422540184</v>
      </c>
      <c r="N500" s="66"/>
      <c r="O500" s="66"/>
      <c r="P500" s="66"/>
      <c r="AL500" s="75"/>
      <c r="AM500" s="75"/>
      <c r="AN500" s="75"/>
      <c r="AO500" s="75"/>
      <c r="AP500" s="75"/>
      <c r="AQ500" s="75"/>
      <c r="AR500" s="75"/>
      <c r="AS500" s="75"/>
      <c r="AT500" s="75"/>
      <c r="AU500" s="75"/>
      <c r="AV500" s="75"/>
      <c r="AW500" s="75"/>
      <c r="AX500" s="75"/>
      <c r="AY500" s="75"/>
      <c r="AZ500" s="75"/>
      <c r="BA500" s="75"/>
      <c r="BB500" s="75"/>
      <c r="BC500" s="75"/>
    </row>
    <row r="501" spans="1:55" s="15" customFormat="1" ht="18" customHeight="1" x14ac:dyDescent="0.25">
      <c r="A501" s="15" t="s">
        <v>127</v>
      </c>
      <c r="B501" s="61">
        <v>-812108.29536782531</v>
      </c>
      <c r="C501" s="61">
        <v>-244691.8186632336</v>
      </c>
      <c r="D501" s="61">
        <v>366228.2363574226</v>
      </c>
      <c r="E501" s="61">
        <v>-388106.13713769655</v>
      </c>
      <c r="F501" s="61">
        <v>-1204780.6624600219</v>
      </c>
      <c r="G501" s="61">
        <v>-432731.17746829119</v>
      </c>
      <c r="H501" s="61">
        <v>279891.31731277175</v>
      </c>
      <c r="I501" s="61">
        <v>-621443.22823434323</v>
      </c>
      <c r="J501" s="61">
        <v>-36417.925741406681</v>
      </c>
      <c r="K501" s="61">
        <v>-1057799.4932269722</v>
      </c>
      <c r="L501" s="61">
        <v>-3082458.6041761898</v>
      </c>
      <c r="M501" s="61">
        <v>-5761214.3228100799</v>
      </c>
      <c r="N501" s="66"/>
      <c r="O501" s="66"/>
      <c r="P501" s="66"/>
      <c r="AL501" s="75"/>
      <c r="AM501" s="75"/>
      <c r="AN501" s="75"/>
      <c r="AO501" s="75"/>
      <c r="AP501" s="75"/>
      <c r="AQ501" s="75"/>
      <c r="AR501" s="75"/>
      <c r="AS501" s="75"/>
      <c r="AT501" s="75"/>
      <c r="AU501" s="75"/>
      <c r="AV501" s="75"/>
      <c r="AW501" s="75"/>
      <c r="AX501" s="75"/>
      <c r="AY501" s="75"/>
      <c r="AZ501" s="75"/>
      <c r="BA501" s="75"/>
      <c r="BB501" s="75"/>
      <c r="BC501" s="75"/>
    </row>
    <row r="502" spans="1:55" s="15" customFormat="1" ht="18" customHeight="1" x14ac:dyDescent="0.25">
      <c r="A502" s="14" t="s">
        <v>128</v>
      </c>
      <c r="B502" s="71">
        <f>B494+B501</f>
        <v>5352015.5238258634</v>
      </c>
      <c r="C502" s="71">
        <f t="shared" ref="C502:M502" si="620">C494+C501</f>
        <v>6970477.8979490306</v>
      </c>
      <c r="D502" s="71">
        <f t="shared" si="620"/>
        <v>8793914.9505311772</v>
      </c>
      <c r="E502" s="71">
        <f t="shared" si="620"/>
        <v>9097588.4984012283</v>
      </c>
      <c r="F502" s="71">
        <f t="shared" si="620"/>
        <v>8205467.3497713041</v>
      </c>
      <c r="G502" s="71">
        <f t="shared" si="620"/>
        <v>10058938.410027459</v>
      </c>
      <c r="H502" s="71">
        <f t="shared" si="620"/>
        <v>13050735.50066491</v>
      </c>
      <c r="I502" s="71">
        <f t="shared" si="620"/>
        <v>12276816.919394845</v>
      </c>
      <c r="J502" s="71">
        <f t="shared" si="620"/>
        <v>13435669.669332679</v>
      </c>
      <c r="K502" s="71">
        <f t="shared" si="620"/>
        <v>14140777.105398668</v>
      </c>
      <c r="L502" s="71">
        <f t="shared" si="620"/>
        <v>13733585.066316262</v>
      </c>
      <c r="M502" s="71">
        <f t="shared" si="620"/>
        <v>13140451.449993216</v>
      </c>
      <c r="N502" s="66"/>
      <c r="O502" s="66"/>
      <c r="P502" s="66"/>
    </row>
    <row r="503" spans="1:55" ht="18" customHeight="1" x14ac:dyDescent="0.25">
      <c r="A503" s="4"/>
      <c r="B503" s="74"/>
      <c r="C503" s="74"/>
      <c r="D503" s="4"/>
      <c r="E503" s="4"/>
      <c r="F503" s="4"/>
      <c r="G503" s="10"/>
      <c r="H503" s="10"/>
      <c r="I503" s="10"/>
      <c r="N503" s="66"/>
      <c r="O503" s="66"/>
      <c r="P503" s="66"/>
    </row>
    <row r="504" spans="1:55" x14ac:dyDescent="0.25">
      <c r="A504" s="141" t="s">
        <v>217</v>
      </c>
      <c r="B504" s="139"/>
      <c r="C504" s="139"/>
      <c r="D504" s="139"/>
      <c r="E504" s="139"/>
      <c r="F504" s="139"/>
      <c r="G504" s="139"/>
      <c r="H504" s="139"/>
      <c r="I504" s="139"/>
      <c r="J504" s="139"/>
      <c r="K504" s="139"/>
    </row>
    <row r="505" spans="1:55" x14ac:dyDescent="0.25">
      <c r="A505" s="79"/>
      <c r="B505" s="117"/>
      <c r="C505" s="117"/>
      <c r="D505" s="118"/>
      <c r="E505" s="118"/>
      <c r="F505" s="118"/>
      <c r="I505" s="119"/>
      <c r="M505" s="12" t="s">
        <v>116</v>
      </c>
    </row>
    <row r="506" spans="1:55" x14ac:dyDescent="0.25">
      <c r="A506" s="69" t="s">
        <v>2</v>
      </c>
      <c r="B506" s="69">
        <v>2005</v>
      </c>
      <c r="C506" s="69">
        <v>2006</v>
      </c>
      <c r="D506" s="69">
        <v>2007</v>
      </c>
      <c r="E506" s="69">
        <v>2008</v>
      </c>
      <c r="F506" s="69">
        <v>2009</v>
      </c>
      <c r="G506" s="69">
        <v>2010</v>
      </c>
      <c r="H506" s="69">
        <v>2011</v>
      </c>
      <c r="I506" s="69">
        <v>2012</v>
      </c>
      <c r="J506" s="69">
        <v>2013</v>
      </c>
      <c r="K506" s="69">
        <v>2014</v>
      </c>
      <c r="L506" s="69">
        <v>2015</v>
      </c>
      <c r="M506" s="69">
        <v>2016</v>
      </c>
    </row>
    <row r="507" spans="1:55" x14ac:dyDescent="0.25">
      <c r="A507" s="15" t="s">
        <v>218</v>
      </c>
      <c r="B507" s="61">
        <v>106153.31449683057</v>
      </c>
      <c r="C507" s="61">
        <v>127412.71753056518</v>
      </c>
      <c r="D507" s="61">
        <v>146098.09136610341</v>
      </c>
      <c r="E507" s="61">
        <v>170882.74371615841</v>
      </c>
      <c r="F507" s="61">
        <v>150077.53084607335</v>
      </c>
      <c r="G507" s="61">
        <v>220998.6339423302</v>
      </c>
      <c r="H507" s="61">
        <v>329170.5678195167</v>
      </c>
      <c r="I507" s="61">
        <v>357925.65024579444</v>
      </c>
      <c r="J507" s="61">
        <v>430551.0365267786</v>
      </c>
      <c r="K507" s="61">
        <v>518359.57517948543</v>
      </c>
      <c r="L507" s="33">
        <v>622274.300782406</v>
      </c>
      <c r="M507" s="9">
        <v>660592.0143563716</v>
      </c>
    </row>
    <row r="508" spans="1:55" x14ac:dyDescent="0.25">
      <c r="A508" s="15" t="s">
        <v>219</v>
      </c>
      <c r="B508" s="61">
        <v>465292.48325991177</v>
      </c>
      <c r="C508" s="61">
        <v>608486.56793465547</v>
      </c>
      <c r="D508" s="61">
        <v>742671.98367091967</v>
      </c>
      <c r="E508" s="61">
        <v>862568.31382915564</v>
      </c>
      <c r="F508" s="61">
        <v>736699.43218088045</v>
      </c>
      <c r="G508" s="61">
        <v>1084523.5923672421</v>
      </c>
      <c r="H508" s="61">
        <v>1472605.1718241537</v>
      </c>
      <c r="I508" s="61">
        <v>1574865.6496968451</v>
      </c>
      <c r="J508" s="61">
        <v>1786654.5262532427</v>
      </c>
      <c r="K508" s="61">
        <v>2177110.2157538389</v>
      </c>
      <c r="L508" s="33">
        <v>2729352.0632860963</v>
      </c>
      <c r="M508" s="9">
        <v>3059584.0664926688</v>
      </c>
    </row>
    <row r="509" spans="1:55" x14ac:dyDescent="0.25">
      <c r="A509" s="15" t="s">
        <v>220</v>
      </c>
      <c r="B509" s="61">
        <v>738016.92314785556</v>
      </c>
      <c r="C509" s="61">
        <v>967648.80084202869</v>
      </c>
      <c r="D509" s="61">
        <v>1226913.7325479004</v>
      </c>
      <c r="E509" s="61">
        <v>1522490.1266031489</v>
      </c>
      <c r="F509" s="61">
        <v>1447529.6280217054</v>
      </c>
      <c r="G509" s="61">
        <v>1855275.4702297021</v>
      </c>
      <c r="H509" s="61">
        <v>2546740.708919418</v>
      </c>
      <c r="I509" s="61">
        <v>2744257.2335791658</v>
      </c>
      <c r="J509" s="61">
        <v>3142613.5102075483</v>
      </c>
      <c r="K509" s="61">
        <v>3732188.9412922952</v>
      </c>
      <c r="L509" s="33">
        <v>4509174.9656333225</v>
      </c>
      <c r="M509" s="9">
        <v>5041360.1095617833</v>
      </c>
      <c r="AP509" s="23"/>
      <c r="AQ509" s="23"/>
      <c r="AR509" s="23"/>
      <c r="AS509" s="23"/>
      <c r="AT509" s="23"/>
      <c r="AU509" s="23"/>
      <c r="AV509" s="23"/>
      <c r="AW509" s="23"/>
    </row>
    <row r="510" spans="1:55" x14ac:dyDescent="0.25">
      <c r="A510" s="15" t="s">
        <v>221</v>
      </c>
      <c r="B510" s="61">
        <v>479124.84173651069</v>
      </c>
      <c r="C510" s="61">
        <v>634176.92468797101</v>
      </c>
      <c r="D510" s="61">
        <v>805492.19959979039</v>
      </c>
      <c r="E510" s="61">
        <v>1051643.6200995671</v>
      </c>
      <c r="F510" s="61">
        <v>1025285.7733110778</v>
      </c>
      <c r="G510" s="61">
        <v>1169291.7297604159</v>
      </c>
      <c r="H510" s="61">
        <v>1628528.0723702402</v>
      </c>
      <c r="I510" s="61">
        <v>1759510.4271093635</v>
      </c>
      <c r="J510" s="61">
        <v>2033378.8347454786</v>
      </c>
      <c r="K510" s="61">
        <v>2462207.9821025557</v>
      </c>
      <c r="L510" s="33">
        <v>2999802.92871643</v>
      </c>
      <c r="M510" s="9">
        <v>3372496.0732930549</v>
      </c>
    </row>
    <row r="511" spans="1:55" x14ac:dyDescent="0.25">
      <c r="A511" s="15" t="s">
        <v>121</v>
      </c>
      <c r="B511" s="61">
        <v>1764849.5111853359</v>
      </c>
      <c r="C511" s="61">
        <v>2521509.0936678438</v>
      </c>
      <c r="D511" s="61">
        <v>3477893.4509340916</v>
      </c>
      <c r="E511" s="61">
        <v>4721506.7902490068</v>
      </c>
      <c r="F511" s="61">
        <v>4907511.1875210926</v>
      </c>
      <c r="G511" s="61">
        <v>5311494.8189115524</v>
      </c>
      <c r="H511" s="61">
        <v>7328376.3256660821</v>
      </c>
      <c r="I511" s="61">
        <v>8021569.6656271312</v>
      </c>
      <c r="J511" s="61">
        <v>9277737.4109594449</v>
      </c>
      <c r="K511" s="61">
        <v>11092894.908840988</v>
      </c>
      <c r="L511" s="33">
        <v>13402270.036743499</v>
      </c>
      <c r="M511" s="9">
        <v>14880704.323396161</v>
      </c>
    </row>
    <row r="512" spans="1:55" x14ac:dyDescent="0.25">
      <c r="A512" s="15" t="s">
        <v>222</v>
      </c>
      <c r="B512" s="61">
        <v>35334.528355322327</v>
      </c>
      <c r="C512" s="61">
        <v>47162.668957196853</v>
      </c>
      <c r="D512" s="61">
        <v>60319.090923805248</v>
      </c>
      <c r="E512" s="61">
        <v>73737.438959006016</v>
      </c>
      <c r="F512" s="61">
        <v>70701.069015450848</v>
      </c>
      <c r="G512" s="61">
        <v>69270.768406487929</v>
      </c>
      <c r="H512" s="61">
        <v>86623.833636714931</v>
      </c>
      <c r="I512" s="61">
        <v>93678.430599923347</v>
      </c>
      <c r="J512" s="61">
        <v>102257.5909003969</v>
      </c>
      <c r="K512" s="61">
        <v>129589.89379487136</v>
      </c>
      <c r="L512" s="33">
        <v>146568.57519560101</v>
      </c>
      <c r="M512" s="9">
        <v>173840.00377799253</v>
      </c>
    </row>
    <row r="513" spans="1:95" x14ac:dyDescent="0.25">
      <c r="A513" s="15" t="s">
        <v>223</v>
      </c>
      <c r="B513" s="61">
        <v>982464.51333513099</v>
      </c>
      <c r="C513" s="61">
        <v>1269781.4683757103</v>
      </c>
      <c r="D513" s="61">
        <v>1636597.6379660545</v>
      </c>
      <c r="E513" s="61">
        <v>2237211.7821300081</v>
      </c>
      <c r="F513" s="61">
        <v>2199165.4197999611</v>
      </c>
      <c r="G513" s="61">
        <v>2482489.8320596204</v>
      </c>
      <c r="H513" s="61">
        <v>3395654.2785592251</v>
      </c>
      <c r="I513" s="61">
        <v>3660765.4015264213</v>
      </c>
      <c r="J513" s="61">
        <v>4185003.9403042044</v>
      </c>
      <c r="K513" s="61">
        <v>5054005.8579999832</v>
      </c>
      <c r="L513" s="33">
        <v>6006174.4326284602</v>
      </c>
      <c r="M513" s="9">
        <v>6501616.1412969213</v>
      </c>
    </row>
    <row r="514" spans="1:95" s="23" customFormat="1" x14ac:dyDescent="0.25">
      <c r="A514" s="15" t="s">
        <v>224</v>
      </c>
      <c r="B514" s="61">
        <v>65454.840740135784</v>
      </c>
      <c r="C514" s="61">
        <v>77820.302636980443</v>
      </c>
      <c r="D514" s="61">
        <v>87945.820516154097</v>
      </c>
      <c r="E514" s="61">
        <v>102139.19243385651</v>
      </c>
      <c r="F514" s="61">
        <v>88880.63417221226</v>
      </c>
      <c r="G514" s="61">
        <v>88308.38744277868</v>
      </c>
      <c r="H514" s="61">
        <v>138598.13381874387</v>
      </c>
      <c r="I514" s="61">
        <v>148060.39519239377</v>
      </c>
      <c r="J514" s="61">
        <v>182110.42516405144</v>
      </c>
      <c r="K514" s="61">
        <v>207343.83007179422</v>
      </c>
      <c r="L514" s="33">
        <v>240509.72031296199</v>
      </c>
      <c r="M514" s="9">
        <v>278144.00604478805</v>
      </c>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c r="BN514" s="3"/>
      <c r="BO514" s="3"/>
      <c r="BP514" s="3"/>
      <c r="BQ514" s="3"/>
      <c r="BR514" s="3"/>
      <c r="BS514" s="3"/>
      <c r="BT514" s="3"/>
      <c r="BU514" s="3"/>
      <c r="BV514" s="3"/>
      <c r="BW514" s="3"/>
      <c r="BX514" s="3"/>
      <c r="BY514" s="3"/>
      <c r="BZ514" s="3"/>
      <c r="CA514" s="3"/>
      <c r="CB514" s="3"/>
      <c r="CC514" s="3"/>
      <c r="CD514" s="3"/>
      <c r="CE514" s="3"/>
      <c r="CF514" s="3"/>
      <c r="CG514" s="3"/>
      <c r="CH514" s="3"/>
      <c r="CI514" s="3"/>
      <c r="CJ514" s="3"/>
      <c r="CK514" s="3"/>
      <c r="CL514" s="3"/>
      <c r="CM514" s="3"/>
      <c r="CN514" s="3"/>
      <c r="CO514" s="3"/>
      <c r="CP514" s="3"/>
      <c r="CQ514" s="3"/>
    </row>
    <row r="515" spans="1:95" x14ac:dyDescent="0.25">
      <c r="A515" s="15" t="s">
        <v>225</v>
      </c>
      <c r="B515" s="61">
        <v>170762.59202918108</v>
      </c>
      <c r="C515" s="61">
        <v>207394.56984905107</v>
      </c>
      <c r="D515" s="61">
        <v>243754.70664893382</v>
      </c>
      <c r="E515" s="61">
        <v>288349.16331827984</v>
      </c>
      <c r="F515" s="61">
        <v>257888.89647603806</v>
      </c>
      <c r="G515" s="61">
        <v>290551.9568646187</v>
      </c>
      <c r="H515" s="61">
        <v>398469.63472888857</v>
      </c>
      <c r="I515" s="61">
        <v>425505.58077518642</v>
      </c>
      <c r="J515" s="61">
        <v>485023.54979090433</v>
      </c>
      <c r="K515" s="61">
        <v>570195.53269743396</v>
      </c>
      <c r="L515" s="33">
        <v>688901.73086064658</v>
      </c>
      <c r="M515" s="9">
        <v>799664.01737876562</v>
      </c>
    </row>
    <row r="516" spans="1:95" x14ac:dyDescent="0.25">
      <c r="A516" s="14" t="s">
        <v>226</v>
      </c>
      <c r="B516" s="71">
        <f t="shared" ref="B516:M516" si="621">SUM(B507:B515)</f>
        <v>4807453.5482862145</v>
      </c>
      <c r="C516" s="71">
        <f t="shared" si="621"/>
        <v>6461393.1144820023</v>
      </c>
      <c r="D516" s="71">
        <f t="shared" si="621"/>
        <v>8427686.7141737528</v>
      </c>
      <c r="E516" s="71">
        <f t="shared" si="621"/>
        <v>11030529.171338188</v>
      </c>
      <c r="F516" s="71">
        <f t="shared" si="621"/>
        <v>10883739.571344491</v>
      </c>
      <c r="G516" s="71">
        <f t="shared" si="621"/>
        <v>12572205.18998475</v>
      </c>
      <c r="H516" s="71">
        <f t="shared" si="621"/>
        <v>17324766.727342986</v>
      </c>
      <c r="I516" s="71">
        <f t="shared" si="621"/>
        <v>18786138.434352223</v>
      </c>
      <c r="J516" s="71">
        <f t="shared" si="621"/>
        <v>21625330.824852049</v>
      </c>
      <c r="K516" s="71">
        <f t="shared" si="621"/>
        <v>25943896.737733249</v>
      </c>
      <c r="L516" s="71">
        <f t="shared" si="621"/>
        <v>31345028.754159421</v>
      </c>
      <c r="M516" s="71">
        <f t="shared" si="621"/>
        <v>34768000.7555985</v>
      </c>
      <c r="AK516" s="23"/>
      <c r="AL516" s="23"/>
      <c r="AM516" s="23"/>
      <c r="AN516" s="23"/>
      <c r="AO516" s="23"/>
    </row>
    <row r="517" spans="1:95" x14ac:dyDescent="0.25">
      <c r="BH517" s="23"/>
      <c r="BI517" s="23"/>
    </row>
    <row r="518" spans="1:95" x14ac:dyDescent="0.25">
      <c r="A518" s="14" t="s">
        <v>227</v>
      </c>
    </row>
    <row r="519" spans="1:95" x14ac:dyDescent="0.25">
      <c r="A519" s="14" t="s">
        <v>228</v>
      </c>
      <c r="BJ519" s="23"/>
      <c r="BK519" s="23"/>
      <c r="BL519" s="23"/>
      <c r="BM519" s="23"/>
      <c r="BN519" s="23"/>
      <c r="BO519" s="23"/>
      <c r="BP519" s="23"/>
      <c r="BQ519" s="23"/>
      <c r="BR519" s="23"/>
      <c r="BS519" s="23"/>
      <c r="BT519" s="23"/>
      <c r="BU519" s="23"/>
      <c r="BV519" s="23"/>
      <c r="BW519" s="23"/>
      <c r="BX519" s="23"/>
      <c r="BY519" s="23"/>
      <c r="BZ519" s="23"/>
      <c r="CA519" s="23"/>
      <c r="CB519" s="23"/>
      <c r="CC519" s="23"/>
      <c r="CD519" s="23"/>
      <c r="CE519" s="23"/>
      <c r="CF519" s="23"/>
      <c r="CG519" s="23"/>
      <c r="CH519" s="23"/>
      <c r="CI519" s="23"/>
      <c r="CJ519" s="23"/>
      <c r="CK519" s="23"/>
      <c r="CL519" s="23"/>
      <c r="CM519" s="23"/>
      <c r="CN519" s="23"/>
      <c r="CO519" s="23"/>
      <c r="CP519" s="23"/>
      <c r="CQ519" s="23"/>
    </row>
    <row r="521" spans="1:95" x14ac:dyDescent="0.25">
      <c r="A521" s="138" t="s">
        <v>229</v>
      </c>
      <c r="B521" s="139"/>
      <c r="C521" s="139"/>
      <c r="D521" s="139"/>
      <c r="E521" s="139"/>
      <c r="F521" s="139"/>
      <c r="G521" s="139"/>
      <c r="H521" s="139"/>
      <c r="I521" s="139"/>
      <c r="J521" s="139"/>
      <c r="K521" s="139"/>
      <c r="L521" s="8"/>
    </row>
    <row r="522" spans="1:95" x14ac:dyDescent="0.25">
      <c r="A522" s="79"/>
      <c r="B522" s="120"/>
      <c r="C522" s="120"/>
      <c r="D522" s="120"/>
      <c r="F522" s="5"/>
      <c r="L522" s="5"/>
      <c r="M522" s="5" t="s">
        <v>116</v>
      </c>
    </row>
    <row r="523" spans="1:95" x14ac:dyDescent="0.25">
      <c r="A523" s="69" t="s">
        <v>230</v>
      </c>
      <c r="B523" s="69">
        <v>2005</v>
      </c>
      <c r="C523" s="70">
        <v>2006</v>
      </c>
      <c r="D523" s="69">
        <v>2007</v>
      </c>
      <c r="E523" s="70">
        <v>2008</v>
      </c>
      <c r="F523" s="69">
        <v>2009</v>
      </c>
      <c r="G523" s="70">
        <v>2010</v>
      </c>
      <c r="H523" s="69">
        <v>2011</v>
      </c>
      <c r="I523" s="70">
        <v>2012</v>
      </c>
      <c r="J523" s="69">
        <v>2013</v>
      </c>
      <c r="K523" s="70">
        <v>2014</v>
      </c>
      <c r="L523" s="69">
        <v>2015</v>
      </c>
      <c r="M523" s="70">
        <v>2016</v>
      </c>
    </row>
    <row r="524" spans="1:95" x14ac:dyDescent="0.25">
      <c r="A524" s="15" t="s">
        <v>231</v>
      </c>
      <c r="B524" s="61">
        <v>574593.35678979976</v>
      </c>
      <c r="C524" s="61">
        <v>710635.39199466642</v>
      </c>
      <c r="D524" s="61">
        <v>807031.55479376786</v>
      </c>
      <c r="E524" s="61">
        <v>999783.33983680885</v>
      </c>
      <c r="F524" s="61">
        <v>1141329.3154335313</v>
      </c>
      <c r="G524" s="61">
        <v>1390888.647354292</v>
      </c>
      <c r="H524" s="61">
        <v>1629710.3764271708</v>
      </c>
      <c r="I524" s="61">
        <v>1904068.1469907823</v>
      </c>
      <c r="J524" s="61">
        <v>2151646.8851658897</v>
      </c>
      <c r="K524" s="61">
        <v>2423439.8492303784</v>
      </c>
      <c r="L524" s="27">
        <v>2635573.8590527796</v>
      </c>
      <c r="M524" s="9">
        <v>3029944.3401410487</v>
      </c>
      <c r="N524" s="9"/>
      <c r="O524" s="9"/>
      <c r="P524" s="9"/>
      <c r="Q524" s="9"/>
      <c r="AL524" s="23"/>
      <c r="AM524" s="23"/>
      <c r="AN524" s="23"/>
      <c r="AO524" s="23"/>
    </row>
    <row r="525" spans="1:95" x14ac:dyDescent="0.25">
      <c r="A525" s="15" t="s">
        <v>232</v>
      </c>
      <c r="B525" s="61">
        <v>866506.62052485882</v>
      </c>
      <c r="C525" s="61">
        <v>1055079.0607524542</v>
      </c>
      <c r="D525" s="61">
        <v>1209310.2996751158</v>
      </c>
      <c r="E525" s="61">
        <v>1515015.4755985881</v>
      </c>
      <c r="F525" s="61">
        <v>1762138.4849164565</v>
      </c>
      <c r="G525" s="61">
        <v>2136513.9112990592</v>
      </c>
      <c r="H525" s="61">
        <v>2497811.7352119088</v>
      </c>
      <c r="I525" s="61">
        <v>2929003.4842205816</v>
      </c>
      <c r="J525" s="61">
        <v>3366417.9131070105</v>
      </c>
      <c r="K525" s="61">
        <v>3786624.7644224665</v>
      </c>
      <c r="L525" s="27">
        <v>4271447.2888096776</v>
      </c>
      <c r="M525" s="9">
        <v>4876971.8858049633</v>
      </c>
      <c r="N525" s="9"/>
      <c r="O525" s="9"/>
      <c r="P525" s="9"/>
      <c r="Q525" s="9"/>
    </row>
    <row r="526" spans="1:95" x14ac:dyDescent="0.25">
      <c r="A526" s="15" t="s">
        <v>233</v>
      </c>
      <c r="B526" s="61">
        <v>935818.24693930545</v>
      </c>
      <c r="C526" s="61">
        <v>1120849.9292932681</v>
      </c>
      <c r="D526" s="61">
        <v>1260746.8870191225</v>
      </c>
      <c r="E526" s="61">
        <v>1566491.8447157126</v>
      </c>
      <c r="F526" s="61">
        <v>1737659.0821648799</v>
      </c>
      <c r="G526" s="61">
        <v>1952843.6103501474</v>
      </c>
      <c r="H526" s="61">
        <v>2426865.9200148904</v>
      </c>
      <c r="I526" s="61">
        <v>2788911.7047391054</v>
      </c>
      <c r="J526" s="61">
        <v>3217876.4496778031</v>
      </c>
      <c r="K526" s="61">
        <v>3619216.0906269471</v>
      </c>
      <c r="L526" s="27">
        <v>4126036.3172757318</v>
      </c>
      <c r="M526" s="9">
        <v>4607202.7047684612</v>
      </c>
      <c r="N526" s="9"/>
      <c r="O526" s="9"/>
      <c r="P526" s="9"/>
      <c r="Q526" s="9"/>
    </row>
    <row r="527" spans="1:95" x14ac:dyDescent="0.25">
      <c r="A527" s="15" t="s">
        <v>234</v>
      </c>
      <c r="B527" s="61">
        <v>1103802.5111842698</v>
      </c>
      <c r="C527" s="61">
        <v>1296229.8473976054</v>
      </c>
      <c r="D527" s="61">
        <v>1494190.0772301778</v>
      </c>
      <c r="E527" s="61">
        <v>1606756.1895677445</v>
      </c>
      <c r="F527" s="61">
        <v>1782323.026478136</v>
      </c>
      <c r="G527" s="61">
        <v>2037700.7418492502</v>
      </c>
      <c r="H527" s="61">
        <v>2505041.7992353439</v>
      </c>
      <c r="I527" s="61">
        <v>2884020.3136853459</v>
      </c>
      <c r="J527" s="61">
        <v>3312524.0307103614</v>
      </c>
      <c r="K527" s="61">
        <v>3714878.1899386724</v>
      </c>
      <c r="L527" s="27">
        <v>4235094.5459261918</v>
      </c>
      <c r="M527" s="9">
        <v>4845840.2027160469</v>
      </c>
      <c r="N527" s="9"/>
      <c r="O527" s="9"/>
      <c r="P527" s="9"/>
      <c r="Q527" s="9"/>
    </row>
    <row r="528" spans="1:95" x14ac:dyDescent="0.25">
      <c r="A528" s="15" t="s">
        <v>235</v>
      </c>
      <c r="B528" s="61">
        <v>1033376.6720289056</v>
      </c>
      <c r="C528" s="61">
        <v>1255403.0455538365</v>
      </c>
      <c r="D528" s="61">
        <v>1447952.550760584</v>
      </c>
      <c r="E528" s="61">
        <v>1659719.6148772582</v>
      </c>
      <c r="F528" s="61">
        <v>1841073.6528041477</v>
      </c>
      <c r="G528" s="61">
        <v>2136942.7380175483</v>
      </c>
      <c r="H528" s="61">
        <v>2602233.4830209003</v>
      </c>
      <c r="I528" s="61">
        <v>3001143.5141511662</v>
      </c>
      <c r="J528" s="61">
        <v>3433705.2945165951</v>
      </c>
      <c r="K528" s="61">
        <v>3866343.1805155706</v>
      </c>
      <c r="L528" s="27">
        <v>4453211.003227111</v>
      </c>
      <c r="M528" s="9">
        <v>4980757.9981492655</v>
      </c>
      <c r="N528" s="9"/>
      <c r="O528" s="9"/>
      <c r="P528" s="9"/>
      <c r="Q528" s="9"/>
      <c r="BH528" s="23"/>
      <c r="BI528" s="23"/>
    </row>
    <row r="529" spans="1:59" x14ac:dyDescent="0.25">
      <c r="A529" s="15" t="s">
        <v>236</v>
      </c>
      <c r="B529" s="61">
        <v>371510.7365568481</v>
      </c>
      <c r="C529" s="61">
        <v>453385.74935867533</v>
      </c>
      <c r="D529" s="61">
        <v>506083.74691154854</v>
      </c>
      <c r="E529" s="61">
        <v>614183.39403574122</v>
      </c>
      <c r="F529" s="61">
        <v>681293.90929241641</v>
      </c>
      <c r="G529" s="61">
        <v>825705.65066643141</v>
      </c>
      <c r="H529" s="61">
        <v>978879.64872094756</v>
      </c>
      <c r="I529" s="61">
        <v>1135341.2927297992</v>
      </c>
      <c r="J529" s="61">
        <v>1285512.5472474452</v>
      </c>
      <c r="K529" s="61">
        <v>1442903.3312851926</v>
      </c>
      <c r="L529" s="27">
        <v>1644961.6154777699</v>
      </c>
      <c r="M529" s="9">
        <v>1867778.5422112111</v>
      </c>
      <c r="N529" s="9"/>
      <c r="O529" s="9"/>
      <c r="P529" s="9"/>
      <c r="Q529" s="9"/>
    </row>
    <row r="530" spans="1:59" x14ac:dyDescent="0.25">
      <c r="A530" s="15" t="s">
        <v>237</v>
      </c>
      <c r="B530" s="61">
        <v>2869861.1286946433</v>
      </c>
      <c r="C530" s="61">
        <v>3610448.9836640749</v>
      </c>
      <c r="D530" s="61">
        <v>4174003.6063832319</v>
      </c>
      <c r="E530" s="61">
        <v>5235447.6528394772</v>
      </c>
      <c r="F530" s="61">
        <v>6484117.4616869027</v>
      </c>
      <c r="G530" s="61">
        <v>7368792.8777457336</v>
      </c>
      <c r="H530" s="61">
        <v>8807745.4065793753</v>
      </c>
      <c r="I530" s="61">
        <v>10402309.209707964</v>
      </c>
      <c r="J530" s="61">
        <v>12259973.539607599</v>
      </c>
      <c r="K530" s="61">
        <v>13711567.568013983</v>
      </c>
      <c r="L530" s="27">
        <v>15631679.439899249</v>
      </c>
      <c r="M530" s="9">
        <v>17640152.582459509</v>
      </c>
      <c r="N530" s="9"/>
      <c r="O530" s="9"/>
      <c r="P530" s="9"/>
      <c r="Q530" s="9"/>
    </row>
    <row r="531" spans="1:59" x14ac:dyDescent="0.25">
      <c r="A531" s="15" t="s">
        <v>238</v>
      </c>
      <c r="B531" s="61">
        <v>376840.88939853478</v>
      </c>
      <c r="C531" s="61">
        <v>459679.0165876692</v>
      </c>
      <c r="D531" s="61">
        <v>518741.65569445299</v>
      </c>
      <c r="E531" s="61">
        <v>626864.96254591329</v>
      </c>
      <c r="F531" s="61">
        <v>695361.16586456657</v>
      </c>
      <c r="G531" s="61">
        <v>843879.67554656009</v>
      </c>
      <c r="H531" s="61">
        <v>999604.14130117162</v>
      </c>
      <c r="I531" s="61">
        <v>1159599.1804086042</v>
      </c>
      <c r="J531" s="61">
        <v>1312577.3375022756</v>
      </c>
      <c r="K531" s="61">
        <v>1482762.5393317449</v>
      </c>
      <c r="L531" s="27">
        <v>1690402.5440821282</v>
      </c>
      <c r="M531" s="9">
        <v>2033780.2886680847</v>
      </c>
      <c r="N531" s="9"/>
      <c r="O531" s="9"/>
      <c r="P531" s="9"/>
      <c r="Q531" s="9"/>
    </row>
    <row r="532" spans="1:59" x14ac:dyDescent="0.25">
      <c r="A532" s="15" t="s">
        <v>239</v>
      </c>
      <c r="B532" s="61">
        <v>478408.38547836954</v>
      </c>
      <c r="C532" s="61">
        <v>584383.60617034207</v>
      </c>
      <c r="D532" s="61">
        <v>648206.44786458311</v>
      </c>
      <c r="E532" s="61">
        <v>804939.57675232831</v>
      </c>
      <c r="F532" s="61">
        <v>892893.61502643267</v>
      </c>
      <c r="G532" s="61">
        <v>1258434.659696524</v>
      </c>
      <c r="H532" s="61">
        <v>1363242.274529482</v>
      </c>
      <c r="I532" s="61">
        <v>1625220.6668607111</v>
      </c>
      <c r="J532" s="61">
        <v>1788396.9582888244</v>
      </c>
      <c r="K532" s="61">
        <v>2016875.9271555452</v>
      </c>
      <c r="L532" s="27">
        <v>2362928.28742663</v>
      </c>
      <c r="M532" s="9">
        <v>2801643.9472841844</v>
      </c>
      <c r="N532" s="9"/>
      <c r="O532" s="9"/>
      <c r="P532" s="9"/>
      <c r="Q532" s="9"/>
    </row>
    <row r="533" spans="1:59" x14ac:dyDescent="0.25">
      <c r="A533" s="15" t="s">
        <v>240</v>
      </c>
      <c r="B533" s="61">
        <v>780343.01739084697</v>
      </c>
      <c r="C533" s="61">
        <v>906934.66279833857</v>
      </c>
      <c r="D533" s="61">
        <v>1072772.9238805475</v>
      </c>
      <c r="E533" s="61">
        <v>1331170.6747535977</v>
      </c>
      <c r="F533" s="61">
        <v>1476624.8676621274</v>
      </c>
      <c r="G533" s="61">
        <v>1616732.2905973829</v>
      </c>
      <c r="H533" s="61">
        <v>2042814.470915844</v>
      </c>
      <c r="I533" s="61">
        <v>2341755.1065105377</v>
      </c>
      <c r="J533" s="61">
        <v>2699334.3304217057</v>
      </c>
      <c r="K533" s="61">
        <v>3037271.6531472839</v>
      </c>
      <c r="L533" s="27">
        <v>3544392.4311399455</v>
      </c>
      <c r="M533" s="9">
        <v>4046849.0116253961</v>
      </c>
      <c r="N533" s="9"/>
      <c r="O533" s="9"/>
      <c r="P533" s="9"/>
      <c r="Q533" s="9"/>
    </row>
    <row r="534" spans="1:59" x14ac:dyDescent="0.25">
      <c r="A534" s="15" t="s">
        <v>241</v>
      </c>
      <c r="B534" s="61">
        <v>1038505.1929527294</v>
      </c>
      <c r="C534" s="61">
        <v>1238607.1640591256</v>
      </c>
      <c r="D534" s="61">
        <v>1435513.149145666</v>
      </c>
      <c r="E534" s="61">
        <v>1771758.1351074022</v>
      </c>
      <c r="F534" s="61">
        <v>1965354.3842276521</v>
      </c>
      <c r="G534" s="61">
        <v>2310923.2101806151</v>
      </c>
      <c r="H534" s="61">
        <v>2791441.2952210824</v>
      </c>
      <c r="I534" s="61">
        <v>3224477.5244231764</v>
      </c>
      <c r="J534" s="61">
        <v>3677345.6632971088</v>
      </c>
      <c r="K534" s="61">
        <v>4137385.7952321265</v>
      </c>
      <c r="L534" s="27">
        <v>4816738.4320619768</v>
      </c>
      <c r="M534" s="9">
        <v>5099161.2367229983</v>
      </c>
      <c r="N534" s="9"/>
      <c r="O534" s="9"/>
      <c r="P534" s="9"/>
      <c r="Q534" s="9"/>
    </row>
    <row r="535" spans="1:59" x14ac:dyDescent="0.25">
      <c r="A535" s="15" t="s">
        <v>242</v>
      </c>
      <c r="B535" s="61">
        <v>1359450.8342637061</v>
      </c>
      <c r="C535" s="61">
        <v>1633603.0726459026</v>
      </c>
      <c r="D535" s="61">
        <v>1915969.5295615667</v>
      </c>
      <c r="E535" s="61">
        <v>2352899.4032274568</v>
      </c>
      <c r="F535" s="61">
        <v>2762034.3105731648</v>
      </c>
      <c r="G535" s="61">
        <v>3226572.0293087829</v>
      </c>
      <c r="H535" s="61">
        <v>3849234.8625549674</v>
      </c>
      <c r="I535" s="61">
        <v>4500842.4314916171</v>
      </c>
      <c r="J535" s="61">
        <v>5272769.5590908211</v>
      </c>
      <c r="K535" s="61">
        <v>5931050.1573269796</v>
      </c>
      <c r="L535" s="27">
        <v>5107740.1175523419</v>
      </c>
      <c r="M535" s="9">
        <v>5831818.41399772</v>
      </c>
      <c r="N535" s="9"/>
      <c r="O535" s="9"/>
      <c r="P535" s="9"/>
      <c r="Q535" s="9"/>
      <c r="AX535" s="23"/>
      <c r="AY535" s="23"/>
      <c r="AZ535" s="23"/>
      <c r="BA535" s="23"/>
      <c r="BB535" s="23"/>
      <c r="BC535" s="23"/>
      <c r="BD535" s="23"/>
      <c r="BE535" s="23"/>
      <c r="BF535" s="23"/>
      <c r="BG535" s="23"/>
    </row>
    <row r="536" spans="1:59" x14ac:dyDescent="0.25">
      <c r="A536" s="15" t="s">
        <v>243</v>
      </c>
      <c r="B536" s="61">
        <v>350499.1195577351</v>
      </c>
      <c r="C536" s="61">
        <v>443647.42999864009</v>
      </c>
      <c r="D536" s="61">
        <v>491591.78764122241</v>
      </c>
      <c r="E536" s="61">
        <v>599572.59266360733</v>
      </c>
      <c r="F536" s="61">
        <v>665086.61668017635</v>
      </c>
      <c r="G536" s="61">
        <v>898281.56291022233</v>
      </c>
      <c r="H536" s="61">
        <v>997620.77642916585</v>
      </c>
      <c r="I536" s="61">
        <v>1178718.2259678456</v>
      </c>
      <c r="J536" s="61">
        <v>1305922.1281351517</v>
      </c>
      <c r="K536" s="61">
        <v>1474790.6977224345</v>
      </c>
      <c r="L536" s="27">
        <v>1635873.429756898</v>
      </c>
      <c r="M536" s="9">
        <v>1919648.7700043216</v>
      </c>
      <c r="N536" s="9"/>
      <c r="O536" s="9"/>
      <c r="P536" s="9"/>
      <c r="Q536" s="9"/>
    </row>
    <row r="537" spans="1:59" x14ac:dyDescent="0.25">
      <c r="A537" s="15" t="s">
        <v>244</v>
      </c>
      <c r="B537" s="61">
        <v>820170.55836143601</v>
      </c>
      <c r="C537" s="61">
        <v>952397.32831158943</v>
      </c>
      <c r="D537" s="61">
        <v>1099529.4790314024</v>
      </c>
      <c r="E537" s="61">
        <v>1361028.5449167877</v>
      </c>
      <c r="F537" s="61">
        <v>1524402.9647098081</v>
      </c>
      <c r="G537" s="61">
        <v>1686497.8567187092</v>
      </c>
      <c r="H537" s="61">
        <v>2110683.7815874456</v>
      </c>
      <c r="I537" s="61">
        <v>2426906.3327295124</v>
      </c>
      <c r="J537" s="61">
        <v>2786133.6024969923</v>
      </c>
      <c r="K537" s="61">
        <v>3132933.7524590092</v>
      </c>
      <c r="L537" s="27">
        <v>3453510.5739312288</v>
      </c>
      <c r="M537" s="9">
        <v>3943083.6523529496</v>
      </c>
      <c r="N537" s="9"/>
      <c r="O537" s="9"/>
      <c r="P537" s="9"/>
      <c r="Q537" s="9"/>
    </row>
    <row r="538" spans="1:59" x14ac:dyDescent="0.25">
      <c r="A538" s="15" t="s">
        <v>245</v>
      </c>
      <c r="B538" s="61">
        <v>655239.57744410937</v>
      </c>
      <c r="C538" s="61">
        <v>793557.09546953405</v>
      </c>
      <c r="D538" s="61">
        <v>926213.82255555573</v>
      </c>
      <c r="E538" s="61">
        <v>1152772.0895219515</v>
      </c>
      <c r="F538" s="61">
        <v>1303562.8157684498</v>
      </c>
      <c r="G538" s="61">
        <v>1482717.2472696151</v>
      </c>
      <c r="H538" s="61">
        <v>1818199.3271235256</v>
      </c>
      <c r="I538" s="61">
        <v>2100974.4980198299</v>
      </c>
      <c r="J538" s="61">
        <v>2414519.5325443805</v>
      </c>
      <c r="K538" s="61">
        <v>2718397.9887748654</v>
      </c>
      <c r="L538" s="27">
        <v>3180865.0023050793</v>
      </c>
      <c r="M538" s="9">
        <v>3735532.1807362069</v>
      </c>
      <c r="N538" s="9"/>
      <c r="O538" s="9"/>
      <c r="P538" s="9"/>
      <c r="Q538" s="9"/>
    </row>
    <row r="539" spans="1:59" x14ac:dyDescent="0.25">
      <c r="A539" s="15" t="s">
        <v>246</v>
      </c>
      <c r="B539" s="61">
        <v>615603.19400603941</v>
      </c>
      <c r="C539" s="61">
        <v>747146.93327545689</v>
      </c>
      <c r="D539" s="61">
        <v>813172.31107601896</v>
      </c>
      <c r="E539" s="61">
        <v>994223.29656595085</v>
      </c>
      <c r="F539" s="61">
        <v>1124274.7215640512</v>
      </c>
      <c r="G539" s="61">
        <v>1229885.3202696964</v>
      </c>
      <c r="H539" s="61">
        <v>1545841.7574836358</v>
      </c>
      <c r="I539" s="61">
        <v>1779334.7411973323</v>
      </c>
      <c r="J539" s="61">
        <v>2051034.0038856519</v>
      </c>
      <c r="K539" s="61">
        <v>2295890.3834814108</v>
      </c>
      <c r="L539" s="27">
        <v>2635573.8590527796</v>
      </c>
      <c r="M539" s="9">
        <v>3009195.4189009345</v>
      </c>
      <c r="N539" s="9"/>
      <c r="O539" s="9"/>
      <c r="P539" s="9"/>
      <c r="Q539" s="9"/>
    </row>
    <row r="540" spans="1:59" x14ac:dyDescent="0.25">
      <c r="A540" s="15" t="s">
        <v>247</v>
      </c>
      <c r="B540" s="61">
        <v>1089553.4192225707</v>
      </c>
      <c r="C540" s="61">
        <v>1374029.0574877632</v>
      </c>
      <c r="D540" s="61">
        <v>1604994.3572542667</v>
      </c>
      <c r="E540" s="61">
        <v>1987052.933991831</v>
      </c>
      <c r="F540" s="61">
        <v>2246973.483535252</v>
      </c>
      <c r="G540" s="61">
        <v>2659741.8079437264</v>
      </c>
      <c r="H540" s="61">
        <v>3181439.1270867297</v>
      </c>
      <c r="I540" s="61">
        <v>3693950.8604572895</v>
      </c>
      <c r="J540" s="61">
        <v>4203284.7914508888</v>
      </c>
      <c r="K540" s="61">
        <v>4727302.0743210996</v>
      </c>
      <c r="L540" s="27">
        <v>5389294.1324768905</v>
      </c>
      <c r="M540" s="9">
        <v>6163660.2654761095</v>
      </c>
      <c r="N540" s="9"/>
      <c r="O540" s="9"/>
      <c r="P540" s="9"/>
      <c r="Q540" s="9"/>
    </row>
    <row r="541" spans="1:59" x14ac:dyDescent="0.25">
      <c r="A541" s="15" t="s">
        <v>248</v>
      </c>
      <c r="B541" s="61">
        <v>770490.54867709265</v>
      </c>
      <c r="C541" s="61">
        <v>968849.70647790388</v>
      </c>
      <c r="D541" s="61">
        <v>1078323.0059474029</v>
      </c>
      <c r="E541" s="61">
        <v>1323798.1449361765</v>
      </c>
      <c r="F541" s="61">
        <v>1496960.2864323966</v>
      </c>
      <c r="G541" s="61">
        <v>1711291.5909056577</v>
      </c>
      <c r="H541" s="61">
        <v>2091866.5609661718</v>
      </c>
      <c r="I541" s="61">
        <v>2418559.5680849818</v>
      </c>
      <c r="J541" s="61">
        <v>2793235.2626738981</v>
      </c>
      <c r="K541" s="61">
        <v>3140905.5940683195</v>
      </c>
      <c r="L541" s="27">
        <v>3580745.1740234322</v>
      </c>
      <c r="M541" s="9">
        <v>4098729.6159544368</v>
      </c>
      <c r="N541" s="9"/>
      <c r="O541" s="9"/>
      <c r="P541" s="9"/>
      <c r="Q541" s="9"/>
    </row>
    <row r="542" spans="1:59" x14ac:dyDescent="0.25">
      <c r="A542" s="15" t="s">
        <v>249</v>
      </c>
      <c r="B542" s="61">
        <v>1612591.8513515361</v>
      </c>
      <c r="C542" s="61">
        <v>2011296.4323285844</v>
      </c>
      <c r="D542" s="61">
        <v>2315820.7302927687</v>
      </c>
      <c r="E542" s="61">
        <v>2850517.4386534737</v>
      </c>
      <c r="F542" s="61">
        <v>3468976.49664158</v>
      </c>
      <c r="G542" s="61">
        <v>4016270.4620398488</v>
      </c>
      <c r="H542" s="61">
        <v>4769027.4363257717</v>
      </c>
      <c r="I542" s="61">
        <v>5619758.2312863115</v>
      </c>
      <c r="J542" s="61">
        <v>6654599.9137747064</v>
      </c>
      <c r="K542" s="61">
        <v>7477587.4295332078</v>
      </c>
      <c r="L542" s="27">
        <v>8452012.7204106394</v>
      </c>
      <c r="M542" s="9">
        <v>10050581.217054106</v>
      </c>
      <c r="N542" s="9"/>
      <c r="O542" s="9"/>
      <c r="P542" s="9"/>
      <c r="Q542" s="9"/>
      <c r="AP542" s="23"/>
      <c r="AQ542" s="23"/>
      <c r="AR542" s="23"/>
      <c r="AS542" s="23"/>
      <c r="AT542" s="23"/>
      <c r="AU542" s="23"/>
      <c r="AV542" s="23"/>
      <c r="AW542" s="23"/>
    </row>
    <row r="543" spans="1:59" x14ac:dyDescent="0.25">
      <c r="A543" s="15" t="s">
        <v>250</v>
      </c>
      <c r="B543" s="61">
        <v>768156.07004365453</v>
      </c>
      <c r="C543" s="61">
        <v>942877.99232340697</v>
      </c>
      <c r="D543" s="61">
        <v>1031772.5208243057</v>
      </c>
      <c r="E543" s="61">
        <v>1271158.6906518938</v>
      </c>
      <c r="F543" s="61">
        <v>1410055.5014922158</v>
      </c>
      <c r="G543" s="61">
        <v>1589875.6495807713</v>
      </c>
      <c r="H543" s="61">
        <v>1971697.2920040577</v>
      </c>
      <c r="I543" s="61">
        <v>2266604.4846829814</v>
      </c>
      <c r="J543" s="61">
        <v>2612931.2883477509</v>
      </c>
      <c r="K543" s="61">
        <v>2925665.8706169371</v>
      </c>
      <c r="L543" s="27">
        <v>3335364.1595598971</v>
      </c>
      <c r="M543" s="9">
        <v>3808188.6852987702</v>
      </c>
      <c r="N543" s="9"/>
      <c r="O543" s="9"/>
      <c r="P543" s="9"/>
      <c r="Q543" s="9"/>
    </row>
    <row r="544" spans="1:59" x14ac:dyDescent="0.25">
      <c r="A544" s="15" t="s">
        <v>251</v>
      </c>
      <c r="B544" s="61">
        <v>641507.65825874696</v>
      </c>
      <c r="C544" s="61">
        <v>739393.77690077864</v>
      </c>
      <c r="D544" s="61">
        <v>918491.35632181598</v>
      </c>
      <c r="E544" s="61">
        <v>1139785.5212628006</v>
      </c>
      <c r="F544" s="61">
        <v>1264327.4648530134</v>
      </c>
      <c r="G544" s="61">
        <v>1455526.5096617285</v>
      </c>
      <c r="H544" s="61">
        <v>1781579.4580550541</v>
      </c>
      <c r="I544" s="61">
        <v>2052714.3911250669</v>
      </c>
      <c r="J544" s="61">
        <v>2353486.3142892001</v>
      </c>
      <c r="K544" s="61">
        <v>2654623.2559003821</v>
      </c>
      <c r="L544" s="27">
        <v>3026365.8450502614</v>
      </c>
      <c r="M544" s="9">
        <v>3465760.9243925172</v>
      </c>
      <c r="N544" s="9"/>
      <c r="O544" s="9"/>
      <c r="P544" s="9"/>
      <c r="Q544" s="9"/>
    </row>
    <row r="545" spans="1:95" x14ac:dyDescent="0.25">
      <c r="A545" s="15" t="s">
        <v>261</v>
      </c>
      <c r="B545" s="61"/>
      <c r="C545" s="61"/>
      <c r="D545" s="61"/>
      <c r="E545" s="61"/>
      <c r="F545" s="61"/>
      <c r="G545" s="61"/>
      <c r="H545" s="61"/>
      <c r="I545" s="61"/>
      <c r="J545" s="61"/>
      <c r="K545" s="61"/>
      <c r="L545" s="9">
        <v>1653870.0587761709</v>
      </c>
      <c r="M545" s="9">
        <v>1888324.3158722681</v>
      </c>
      <c r="N545" s="9"/>
      <c r="O545" s="9"/>
      <c r="P545" s="9"/>
      <c r="Q545" s="9"/>
    </row>
    <row r="546" spans="1:95" x14ac:dyDescent="0.25">
      <c r="A546" s="14" t="s">
        <v>252</v>
      </c>
      <c r="B546" s="71">
        <f t="shared" ref="B546:K546" si="622">SUM(B524:B545)</f>
        <v>19112829.589125738</v>
      </c>
      <c r="C546" s="71">
        <f t="shared" si="622"/>
        <v>23298435.282849617</v>
      </c>
      <c r="D546" s="71">
        <f t="shared" si="622"/>
        <v>26770431.799865123</v>
      </c>
      <c r="E546" s="71">
        <f t="shared" si="622"/>
        <v>32764939.517022502</v>
      </c>
      <c r="F546" s="71">
        <f t="shared" si="622"/>
        <v>37726823.627807356</v>
      </c>
      <c r="G546" s="71">
        <f t="shared" si="622"/>
        <v>43836018.049912296</v>
      </c>
      <c r="H546" s="71">
        <f t="shared" si="622"/>
        <v>52762580.930794641</v>
      </c>
      <c r="I546" s="71">
        <f t="shared" si="622"/>
        <v>61434213.909470543</v>
      </c>
      <c r="J546" s="71">
        <f t="shared" si="622"/>
        <v>70953227.346232057</v>
      </c>
      <c r="K546" s="71">
        <f t="shared" si="622"/>
        <v>79718416.093104556</v>
      </c>
      <c r="L546" s="71">
        <f>SUM(L524:L545)</f>
        <v>90863680.837274805</v>
      </c>
      <c r="M546" s="71">
        <f t="shared" ref="M546" si="623">SUM(M524:M545)</f>
        <v>103744606.20059152</v>
      </c>
      <c r="N546" s="30"/>
    </row>
    <row r="547" spans="1:95" x14ac:dyDescent="0.25">
      <c r="B547" s="118"/>
      <c r="C547" s="118"/>
      <c r="D547" s="118"/>
      <c r="E547" s="118"/>
      <c r="F547" s="118"/>
      <c r="G547" s="118"/>
      <c r="I547" s="31"/>
      <c r="J547" s="34"/>
      <c r="K547" s="61"/>
      <c r="L547" s="8"/>
      <c r="BJ547" s="23"/>
      <c r="BK547" s="23"/>
      <c r="BL547" s="23"/>
      <c r="BM547" s="23"/>
      <c r="BN547" s="23"/>
      <c r="BO547" s="23"/>
      <c r="BP547" s="23"/>
      <c r="BQ547" s="23"/>
      <c r="BR547" s="23"/>
      <c r="BS547" s="23"/>
      <c r="BT547" s="23"/>
      <c r="BU547" s="23"/>
      <c r="BV547" s="23"/>
      <c r="BW547" s="23"/>
      <c r="BX547" s="23"/>
      <c r="BY547" s="23"/>
      <c r="BZ547" s="23"/>
      <c r="CA547" s="23"/>
      <c r="CB547" s="23"/>
      <c r="CC547" s="23"/>
      <c r="CD547" s="23"/>
      <c r="CE547" s="23"/>
      <c r="CF547" s="23"/>
      <c r="CG547" s="23"/>
      <c r="CH547" s="23"/>
      <c r="CI547" s="23"/>
      <c r="CJ547" s="23"/>
      <c r="CK547" s="23"/>
      <c r="CL547" s="23"/>
      <c r="CM547" s="23"/>
      <c r="CN547" s="23"/>
      <c r="CO547" s="23"/>
      <c r="CP547" s="23"/>
      <c r="CQ547" s="23"/>
    </row>
    <row r="548" spans="1:95" x14ac:dyDescent="0.25">
      <c r="A548" s="140" t="s">
        <v>253</v>
      </c>
      <c r="B548" s="139"/>
      <c r="C548" s="139"/>
      <c r="D548" s="139"/>
      <c r="E548" s="139"/>
      <c r="F548" s="139"/>
      <c r="G548" s="139"/>
      <c r="H548" s="139"/>
      <c r="I548" s="139"/>
      <c r="J548" s="139"/>
      <c r="K548" s="139"/>
    </row>
    <row r="549" spans="1:95" s="23" customFormat="1" x14ac:dyDescent="0.25">
      <c r="A549" s="14"/>
      <c r="B549" s="15"/>
      <c r="C549" s="15"/>
      <c r="D549" s="15"/>
      <c r="E549" s="15"/>
      <c r="F549" s="15"/>
      <c r="G549" s="14"/>
      <c r="H549" s="79"/>
      <c r="I549" s="3"/>
      <c r="J549" s="3"/>
      <c r="K549" s="3"/>
      <c r="L549" s="12"/>
      <c r="M549" s="12" t="s">
        <v>39</v>
      </c>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c r="BM549" s="3"/>
      <c r="BN549" s="3"/>
      <c r="BO549" s="3"/>
      <c r="BP549" s="3"/>
      <c r="BQ549" s="3"/>
      <c r="BR549" s="3"/>
      <c r="BS549" s="3"/>
      <c r="BT549" s="3"/>
      <c r="BU549" s="3"/>
      <c r="BV549" s="3"/>
      <c r="BW549" s="3"/>
      <c r="BX549" s="3"/>
      <c r="BY549" s="3"/>
      <c r="BZ549" s="3"/>
      <c r="CA549" s="3"/>
      <c r="CB549" s="3"/>
      <c r="CC549" s="3"/>
      <c r="CD549" s="3"/>
      <c r="CE549" s="3"/>
      <c r="CF549" s="3"/>
      <c r="CG549" s="3"/>
      <c r="CH549" s="3"/>
      <c r="CI549" s="3"/>
      <c r="CJ549" s="3"/>
      <c r="CK549" s="3"/>
      <c r="CL549" s="3"/>
      <c r="CM549" s="3"/>
      <c r="CN549" s="3"/>
      <c r="CO549" s="3"/>
      <c r="CP549" s="3"/>
      <c r="CQ549" s="3"/>
    </row>
    <row r="550" spans="1:95" x14ac:dyDescent="0.25">
      <c r="A550" s="69" t="s">
        <v>230</v>
      </c>
      <c r="B550" s="37">
        <v>2005</v>
      </c>
      <c r="C550" s="37">
        <v>2006</v>
      </c>
      <c r="D550" s="37">
        <v>2007</v>
      </c>
      <c r="E550" s="37">
        <v>2008</v>
      </c>
      <c r="F550" s="37">
        <v>2009</v>
      </c>
      <c r="G550" s="37">
        <v>2010</v>
      </c>
      <c r="H550" s="37">
        <v>2011</v>
      </c>
      <c r="I550" s="37">
        <v>2012</v>
      </c>
      <c r="J550" s="37">
        <v>2013</v>
      </c>
      <c r="K550" s="37">
        <v>2014</v>
      </c>
      <c r="L550" s="37">
        <v>2015</v>
      </c>
      <c r="M550" s="37">
        <v>2016</v>
      </c>
    </row>
    <row r="551" spans="1:95" x14ac:dyDescent="0.25">
      <c r="A551" s="15" t="s">
        <v>231</v>
      </c>
      <c r="B551" s="121">
        <f t="shared" ref="B551:L551" si="624">B524/B$546*100</f>
        <v>3.0063228163595159</v>
      </c>
      <c r="C551" s="121">
        <f t="shared" si="624"/>
        <v>3.0501421377330753</v>
      </c>
      <c r="D551" s="121">
        <f t="shared" si="624"/>
        <v>3.0146377945156413</v>
      </c>
      <c r="E551" s="121">
        <f t="shared" si="624"/>
        <v>3.0513816127064337</v>
      </c>
      <c r="F551" s="121">
        <f t="shared" si="624"/>
        <v>3.0252462457302931</v>
      </c>
      <c r="G551" s="121">
        <f t="shared" si="624"/>
        <v>3.1729356570904934</v>
      </c>
      <c r="H551" s="121">
        <f t="shared" si="624"/>
        <v>3.0887616710121883</v>
      </c>
      <c r="I551" s="121">
        <f t="shared" si="624"/>
        <v>3.0993611309108915</v>
      </c>
      <c r="J551" s="121">
        <f t="shared" si="624"/>
        <v>3.0324862809501956</v>
      </c>
      <c r="K551" s="121">
        <f t="shared" si="624"/>
        <v>3.04</v>
      </c>
      <c r="L551" s="121">
        <f t="shared" si="624"/>
        <v>2.9005801160232045</v>
      </c>
      <c r="M551" s="121">
        <f t="shared" ref="M551:M571" si="625">M524/M$546*100</f>
        <v>2.920580116023201</v>
      </c>
    </row>
    <row r="552" spans="1:95" x14ac:dyDescent="0.25">
      <c r="A552" s="15" t="s">
        <v>232</v>
      </c>
      <c r="B552" s="121">
        <f t="shared" ref="B552:L552" si="626">B525/B$546*100</f>
        <v>4.533638603767276</v>
      </c>
      <c r="C552" s="121">
        <f t="shared" si="626"/>
        <v>4.5285404274728966</v>
      </c>
      <c r="D552" s="121">
        <f t="shared" si="626"/>
        <v>4.5173358006171895</v>
      </c>
      <c r="E552" s="121">
        <f t="shared" si="626"/>
        <v>4.6238921784411842</v>
      </c>
      <c r="F552" s="121">
        <f t="shared" si="626"/>
        <v>4.6707841145090061</v>
      </c>
      <c r="G552" s="121">
        <f t="shared" si="626"/>
        <v>4.8738777068354953</v>
      </c>
      <c r="H552" s="121">
        <f t="shared" si="626"/>
        <v>4.7340590455348108</v>
      </c>
      <c r="I552" s="121">
        <f t="shared" si="626"/>
        <v>4.7677072722648672</v>
      </c>
      <c r="J552" s="121">
        <f t="shared" si="626"/>
        <v>4.744559252646571</v>
      </c>
      <c r="K552" s="121">
        <f t="shared" si="626"/>
        <v>4.75</v>
      </c>
      <c r="L552" s="121">
        <f t="shared" si="626"/>
        <v>4.7009401880376069</v>
      </c>
      <c r="M552" s="121">
        <f t="shared" si="625"/>
        <v>4.7009401880376087</v>
      </c>
    </row>
    <row r="553" spans="1:95" x14ac:dyDescent="0.25">
      <c r="A553" s="15" t="s">
        <v>233</v>
      </c>
      <c r="B553" s="121">
        <f t="shared" ref="B553:L553" si="627">B526/B$546*100</f>
        <v>4.8962831096016259</v>
      </c>
      <c r="C553" s="121">
        <f t="shared" si="627"/>
        <v>4.8108377909753672</v>
      </c>
      <c r="D553" s="121">
        <f t="shared" si="627"/>
        <v>4.7094753511800826</v>
      </c>
      <c r="E553" s="121">
        <f t="shared" si="627"/>
        <v>4.7810002637174618</v>
      </c>
      <c r="F553" s="121">
        <f t="shared" si="627"/>
        <v>4.6058981781972799</v>
      </c>
      <c r="G553" s="121">
        <f t="shared" si="627"/>
        <v>4.4548836715201015</v>
      </c>
      <c r="H553" s="121">
        <f t="shared" si="627"/>
        <v>4.5995966785591058</v>
      </c>
      <c r="I553" s="121">
        <f t="shared" si="627"/>
        <v>4.5396718331072741</v>
      </c>
      <c r="J553" s="121">
        <f t="shared" si="627"/>
        <v>4.5352080096025222</v>
      </c>
      <c r="K553" s="121">
        <f t="shared" si="627"/>
        <v>4.54</v>
      </c>
      <c r="L553" s="121">
        <f t="shared" si="627"/>
        <v>4.5409081816363281</v>
      </c>
      <c r="M553" s="121">
        <f t="shared" si="625"/>
        <v>4.4409081816363312</v>
      </c>
      <c r="BH553" s="23"/>
      <c r="BI553" s="23"/>
    </row>
    <row r="554" spans="1:95" x14ac:dyDescent="0.25">
      <c r="A554" s="15" t="s">
        <v>234</v>
      </c>
      <c r="B554" s="121">
        <f t="shared" ref="B554:L554" si="628">B527/B$546*100</f>
        <v>5.7751915070298079</v>
      </c>
      <c r="C554" s="121">
        <f t="shared" si="628"/>
        <v>5.5635918535343993</v>
      </c>
      <c r="D554" s="121">
        <f t="shared" si="628"/>
        <v>5.581494121576724</v>
      </c>
      <c r="E554" s="121">
        <f t="shared" si="628"/>
        <v>4.9038887702905116</v>
      </c>
      <c r="F554" s="121">
        <f t="shared" si="628"/>
        <v>4.7242859458871509</v>
      </c>
      <c r="G554" s="121">
        <f t="shared" si="628"/>
        <v>4.6484622292314413</v>
      </c>
      <c r="H554" s="121">
        <f t="shared" si="628"/>
        <v>4.7477620598602819</v>
      </c>
      <c r="I554" s="121">
        <f t="shared" si="628"/>
        <v>4.6944855808446384</v>
      </c>
      <c r="J554" s="121">
        <f t="shared" si="628"/>
        <v>4.6686023379122181</v>
      </c>
      <c r="K554" s="121">
        <f t="shared" si="628"/>
        <v>4.66</v>
      </c>
      <c r="L554" s="121">
        <f t="shared" si="628"/>
        <v>4.6609321864372877</v>
      </c>
      <c r="M554" s="121">
        <f t="shared" si="625"/>
        <v>4.670932186437291</v>
      </c>
    </row>
    <row r="555" spans="1:95" x14ac:dyDescent="0.25">
      <c r="A555" s="15" t="s">
        <v>235</v>
      </c>
      <c r="B555" s="121">
        <f t="shared" ref="B555:L555" si="629">B528/B$546*100</f>
        <v>5.406717342453816</v>
      </c>
      <c r="C555" s="121">
        <f t="shared" si="629"/>
        <v>5.3883577601366239</v>
      </c>
      <c r="D555" s="121">
        <f t="shared" si="629"/>
        <v>5.408775478802248</v>
      </c>
      <c r="E555" s="121">
        <f t="shared" si="629"/>
        <v>5.0655354148142937</v>
      </c>
      <c r="F555" s="121">
        <f t="shared" si="629"/>
        <v>4.8800123513370615</v>
      </c>
      <c r="G555" s="121">
        <f t="shared" si="629"/>
        <v>4.8748559588245355</v>
      </c>
      <c r="H555" s="121">
        <f t="shared" si="629"/>
        <v>4.9319677641131427</v>
      </c>
      <c r="I555" s="121">
        <f t="shared" si="629"/>
        <v>4.8851337441603002</v>
      </c>
      <c r="J555" s="121">
        <f t="shared" si="629"/>
        <v>4.8393926857774439</v>
      </c>
      <c r="K555" s="121">
        <f t="shared" si="629"/>
        <v>4.8499999999999996</v>
      </c>
      <c r="L555" s="121">
        <f t="shared" si="629"/>
        <v>4.9009801960392076</v>
      </c>
      <c r="M555" s="121">
        <f t="shared" si="625"/>
        <v>4.8009801960392107</v>
      </c>
    </row>
    <row r="556" spans="1:95" x14ac:dyDescent="0.25">
      <c r="A556" s="15" t="s">
        <v>236</v>
      </c>
      <c r="B556" s="121">
        <f t="shared" ref="B556:L556" si="630">B529/B$546*100</f>
        <v>1.9437767433882185</v>
      </c>
      <c r="C556" s="121">
        <f t="shared" si="630"/>
        <v>1.9459922688130924</v>
      </c>
      <c r="D556" s="121">
        <f t="shared" si="630"/>
        <v>1.8904579152664185</v>
      </c>
      <c r="E556" s="121">
        <f t="shared" si="630"/>
        <v>1.8745140479098155</v>
      </c>
      <c r="F556" s="121">
        <f t="shared" si="630"/>
        <v>1.8058607743225281</v>
      </c>
      <c r="G556" s="121">
        <f t="shared" si="630"/>
        <v>1.8836237582671662</v>
      </c>
      <c r="H556" s="121">
        <f t="shared" si="630"/>
        <v>1.8552535366017868</v>
      </c>
      <c r="I556" s="121">
        <f t="shared" si="630"/>
        <v>1.8480602590648234</v>
      </c>
      <c r="J556" s="121">
        <f t="shared" si="630"/>
        <v>1.8117745947967958</v>
      </c>
      <c r="K556" s="121">
        <f t="shared" si="630"/>
        <v>1.81</v>
      </c>
      <c r="L556" s="121">
        <f t="shared" si="630"/>
        <v>1.8103620724144831</v>
      </c>
      <c r="M556" s="121">
        <f t="shared" si="625"/>
        <v>1.8003620724144804</v>
      </c>
    </row>
    <row r="557" spans="1:95" x14ac:dyDescent="0.25">
      <c r="A557" s="15" t="s">
        <v>254</v>
      </c>
      <c r="B557" s="121">
        <f t="shared" ref="B557:L557" si="631">B530/B$546*100</f>
        <v>15.015365021239207</v>
      </c>
      <c r="C557" s="121">
        <f t="shared" si="631"/>
        <v>15.49652987349665</v>
      </c>
      <c r="D557" s="121">
        <f t="shared" si="631"/>
        <v>15.591842662785371</v>
      </c>
      <c r="E557" s="121">
        <f t="shared" si="631"/>
        <v>15.978810673889644</v>
      </c>
      <c r="F557" s="121">
        <f t="shared" si="631"/>
        <v>17.187021959907714</v>
      </c>
      <c r="G557" s="121">
        <f t="shared" si="631"/>
        <v>16.809904743983644</v>
      </c>
      <c r="H557" s="121">
        <f t="shared" si="631"/>
        <v>16.693166352366159</v>
      </c>
      <c r="I557" s="121">
        <f t="shared" si="631"/>
        <v>16.932436418958346</v>
      </c>
      <c r="J557" s="121">
        <f t="shared" si="631"/>
        <v>17.278951216387004</v>
      </c>
      <c r="K557" s="121">
        <f t="shared" si="631"/>
        <v>17.2</v>
      </c>
      <c r="L557" s="121">
        <f t="shared" si="631"/>
        <v>17.203440688137629</v>
      </c>
      <c r="M557" s="121">
        <f t="shared" si="625"/>
        <v>17.003440688137609</v>
      </c>
    </row>
    <row r="558" spans="1:95" x14ac:dyDescent="0.25">
      <c r="A558" s="15" t="s">
        <v>238</v>
      </c>
      <c r="B558" s="121">
        <f t="shared" ref="B558:L558" si="632">B531/B$546*100</f>
        <v>1.9716645703414777</v>
      </c>
      <c r="C558" s="121">
        <f t="shared" si="632"/>
        <v>1.9730038133764585</v>
      </c>
      <c r="D558" s="121">
        <f t="shared" si="632"/>
        <v>1.9377410852859929</v>
      </c>
      <c r="E558" s="121">
        <f t="shared" si="632"/>
        <v>1.9132187386466426</v>
      </c>
      <c r="F558" s="121">
        <f t="shared" si="632"/>
        <v>1.8431479223499641</v>
      </c>
      <c r="G558" s="121">
        <f t="shared" si="632"/>
        <v>1.9250828726863536</v>
      </c>
      <c r="H558" s="121">
        <f t="shared" si="632"/>
        <v>1.8945323061665416</v>
      </c>
      <c r="I558" s="121">
        <f t="shared" si="632"/>
        <v>1.8875462167016404</v>
      </c>
      <c r="J558" s="121">
        <f t="shared" si="632"/>
        <v>1.8499191461683095</v>
      </c>
      <c r="K558" s="121">
        <f t="shared" si="632"/>
        <v>1.86</v>
      </c>
      <c r="L558" s="121">
        <f t="shared" si="632"/>
        <v>1.8603720744148833</v>
      </c>
      <c r="M558" s="121">
        <f t="shared" si="625"/>
        <v>1.9603720744148803</v>
      </c>
    </row>
    <row r="559" spans="1:95" x14ac:dyDescent="0.25">
      <c r="A559" s="15" t="s">
        <v>239</v>
      </c>
      <c r="B559" s="121">
        <f t="shared" ref="B559:L559" si="633">B532/B$546*100</f>
        <v>2.5030746140830997</v>
      </c>
      <c r="C559" s="121">
        <f t="shared" si="633"/>
        <v>2.508252588964706</v>
      </c>
      <c r="D559" s="121">
        <f t="shared" si="633"/>
        <v>2.4213522318599621</v>
      </c>
      <c r="E559" s="121">
        <f t="shared" si="633"/>
        <v>2.4567100950518608</v>
      </c>
      <c r="F559" s="121">
        <f t="shared" si="633"/>
        <v>2.3667341407674365</v>
      </c>
      <c r="G559" s="121">
        <f t="shared" si="633"/>
        <v>2.8707777660453853</v>
      </c>
      <c r="H559" s="121">
        <f t="shared" si="633"/>
        <v>2.5837293219555755</v>
      </c>
      <c r="I559" s="121">
        <f t="shared" si="633"/>
        <v>2.6454650648832851</v>
      </c>
      <c r="J559" s="121">
        <f t="shared" si="633"/>
        <v>2.5205294039155453</v>
      </c>
      <c r="K559" s="121">
        <f t="shared" si="633"/>
        <v>2.5299999999999998</v>
      </c>
      <c r="L559" s="121">
        <f t="shared" si="633"/>
        <v>2.6005201040208039</v>
      </c>
      <c r="M559" s="121">
        <f t="shared" si="625"/>
        <v>2.7005201040208009</v>
      </c>
    </row>
    <row r="560" spans="1:95" x14ac:dyDescent="0.25">
      <c r="A560" s="15" t="s">
        <v>240</v>
      </c>
      <c r="B560" s="121">
        <f t="shared" ref="B560:L560" si="634">B533/B$546*100</f>
        <v>4.0828230783516428</v>
      </c>
      <c r="C560" s="121">
        <f t="shared" si="634"/>
        <v>3.8926848596821819</v>
      </c>
      <c r="D560" s="121">
        <f t="shared" si="634"/>
        <v>4.0073052683668422</v>
      </c>
      <c r="E560" s="121">
        <f t="shared" si="634"/>
        <v>4.0627899650539847</v>
      </c>
      <c r="F560" s="121">
        <f t="shared" si="634"/>
        <v>3.9139920238971553</v>
      </c>
      <c r="G560" s="121">
        <f t="shared" si="634"/>
        <v>3.6881367480881799</v>
      </c>
      <c r="H560" s="121">
        <f t="shared" si="634"/>
        <v>3.8717106609990801</v>
      </c>
      <c r="I560" s="121">
        <f t="shared" si="634"/>
        <v>3.8118093444824539</v>
      </c>
      <c r="J560" s="121">
        <f t="shared" si="634"/>
        <v>3.8043855528229935</v>
      </c>
      <c r="K560" s="121">
        <f t="shared" si="634"/>
        <v>3.81</v>
      </c>
      <c r="L560" s="121">
        <f t="shared" si="634"/>
        <v>3.9007801560312063</v>
      </c>
      <c r="M560" s="121">
        <f t="shared" si="625"/>
        <v>3.9007801560312076</v>
      </c>
    </row>
    <row r="561" spans="1:95" x14ac:dyDescent="0.25">
      <c r="A561" s="15" t="s">
        <v>241</v>
      </c>
      <c r="B561" s="121">
        <f t="shared" ref="B561:L561" si="635">B534/B$546*100</f>
        <v>5.4335502135360843</v>
      </c>
      <c r="C561" s="121">
        <f t="shared" si="635"/>
        <v>5.3162675906003258</v>
      </c>
      <c r="D561" s="121">
        <f t="shared" si="635"/>
        <v>5.3623085345709613</v>
      </c>
      <c r="E561" s="121">
        <f t="shared" si="635"/>
        <v>5.4074817815150045</v>
      </c>
      <c r="F561" s="121">
        <f t="shared" si="635"/>
        <v>5.2094350789156971</v>
      </c>
      <c r="G561" s="121">
        <f t="shared" si="635"/>
        <v>5.2717452747404341</v>
      </c>
      <c r="H561" s="121">
        <f t="shared" si="635"/>
        <v>5.2905700327329335</v>
      </c>
      <c r="I561" s="121">
        <f t="shared" si="635"/>
        <v>5.2486673454872665</v>
      </c>
      <c r="J561" s="121">
        <f t="shared" si="635"/>
        <v>5.1827743442207117</v>
      </c>
      <c r="K561" s="121">
        <f t="shared" si="635"/>
        <v>5.19</v>
      </c>
      <c r="L561" s="121">
        <f t="shared" si="635"/>
        <v>5.3010602120424082</v>
      </c>
      <c r="M561" s="121">
        <f t="shared" si="625"/>
        <v>4.9151097328989852</v>
      </c>
      <c r="AX561" s="23"/>
      <c r="AY561" s="23"/>
      <c r="AZ561" s="23"/>
      <c r="BA561" s="23"/>
      <c r="BB561" s="23"/>
      <c r="BC561" s="23"/>
      <c r="BD561" s="23"/>
      <c r="BE561" s="23"/>
      <c r="BF561" s="23"/>
      <c r="BG561" s="23"/>
    </row>
    <row r="562" spans="1:95" x14ac:dyDescent="0.25">
      <c r="A562" s="15" t="s">
        <v>242</v>
      </c>
      <c r="B562" s="121">
        <f t="shared" ref="B562:L562" si="636">B535/B$546*100</f>
        <v>7.1127659456408647</v>
      </c>
      <c r="C562" s="121">
        <f t="shared" si="636"/>
        <v>7.0116428541809679</v>
      </c>
      <c r="D562" s="121">
        <f t="shared" si="636"/>
        <v>7.1570363298033168</v>
      </c>
      <c r="E562" s="121">
        <f t="shared" si="636"/>
        <v>7.1811498446534463</v>
      </c>
      <c r="F562" s="121">
        <f t="shared" si="636"/>
        <v>7.3211419488211265</v>
      </c>
      <c r="G562" s="121">
        <f t="shared" si="636"/>
        <v>7.3605500062413594</v>
      </c>
      <c r="H562" s="121">
        <f t="shared" si="636"/>
        <v>7.2953877438326344</v>
      </c>
      <c r="I562" s="121">
        <f t="shared" si="636"/>
        <v>7.3262798448500668</v>
      </c>
      <c r="J562" s="121">
        <f t="shared" si="636"/>
        <v>7.4313315352960183</v>
      </c>
      <c r="K562" s="121">
        <f t="shared" si="636"/>
        <v>7.44</v>
      </c>
      <c r="L562" s="121">
        <f t="shared" si="636"/>
        <v>5.6213220403206527</v>
      </c>
      <c r="M562" s="121">
        <f t="shared" si="625"/>
        <v>5.6213220403206554</v>
      </c>
    </row>
    <row r="563" spans="1:95" x14ac:dyDescent="0.25">
      <c r="A563" s="15" t="s">
        <v>243</v>
      </c>
      <c r="B563" s="121">
        <f t="shared" ref="B563:L563" si="637">B536/B$546*100</f>
        <v>1.8338421211956595</v>
      </c>
      <c r="C563" s="121">
        <f t="shared" si="637"/>
        <v>1.9041940997866782</v>
      </c>
      <c r="D563" s="121">
        <f t="shared" si="637"/>
        <v>1.8363237145980558</v>
      </c>
      <c r="E563" s="121">
        <f t="shared" si="637"/>
        <v>1.8299212557743589</v>
      </c>
      <c r="F563" s="121">
        <f t="shared" si="637"/>
        <v>1.7629011740865459</v>
      </c>
      <c r="G563" s="121">
        <f t="shared" si="637"/>
        <v>2.0491860412308127</v>
      </c>
      <c r="H563" s="121">
        <f t="shared" si="637"/>
        <v>1.8907732692941654</v>
      </c>
      <c r="I563" s="121">
        <f t="shared" si="637"/>
        <v>1.9186673857417704</v>
      </c>
      <c r="J563" s="121">
        <f t="shared" si="637"/>
        <v>1.8405394327767701</v>
      </c>
      <c r="K563" s="121">
        <f t="shared" si="637"/>
        <v>1.8500000000000003</v>
      </c>
      <c r="L563" s="121">
        <f t="shared" si="637"/>
        <v>1.8003600720144028</v>
      </c>
      <c r="M563" s="121">
        <f t="shared" si="625"/>
        <v>1.8503600720144004</v>
      </c>
    </row>
    <row r="564" spans="1:95" x14ac:dyDescent="0.25">
      <c r="A564" s="15" t="s">
        <v>244</v>
      </c>
      <c r="B564" s="121">
        <f t="shared" ref="B564:L564" si="638">B537/B$546*100</f>
        <v>4.2912042643234409</v>
      </c>
      <c r="C564" s="121">
        <f t="shared" si="638"/>
        <v>4.0878166999166066</v>
      </c>
      <c r="D564" s="121">
        <f t="shared" si="638"/>
        <v>4.1072534326358605</v>
      </c>
      <c r="E564" s="121">
        <f t="shared" si="638"/>
        <v>4.1539174647634773</v>
      </c>
      <c r="F564" s="121">
        <f t="shared" si="638"/>
        <v>4.0406342705888836</v>
      </c>
      <c r="G564" s="121">
        <f t="shared" si="638"/>
        <v>3.8472879876964177</v>
      </c>
      <c r="H564" s="121">
        <f t="shared" si="638"/>
        <v>4.0003421825704413</v>
      </c>
      <c r="I564" s="121">
        <f t="shared" si="638"/>
        <v>3.9504148882018768</v>
      </c>
      <c r="J564" s="121">
        <f t="shared" si="638"/>
        <v>3.9267186380422605</v>
      </c>
      <c r="K564" s="121">
        <f t="shared" si="638"/>
        <v>3.93</v>
      </c>
      <c r="L564" s="121">
        <f t="shared" si="638"/>
        <v>3.800760152030406</v>
      </c>
      <c r="M564" s="121">
        <f t="shared" si="625"/>
        <v>3.8007601520304073</v>
      </c>
    </row>
    <row r="565" spans="1:95" x14ac:dyDescent="0.25">
      <c r="A565" s="15" t="s">
        <v>245</v>
      </c>
      <c r="B565" s="121">
        <f t="shared" ref="B565:L565" si="639">B538/B$546*100</f>
        <v>3.4282709129416848</v>
      </c>
      <c r="C565" s="121">
        <f t="shared" si="639"/>
        <v>3.4060531784024364</v>
      </c>
      <c r="D565" s="121">
        <f t="shared" si="639"/>
        <v>3.4598389352846461</v>
      </c>
      <c r="E565" s="121">
        <f t="shared" si="639"/>
        <v>3.5183098351915074</v>
      </c>
      <c r="F565" s="121">
        <f t="shared" si="639"/>
        <v>3.4552678715512939</v>
      </c>
      <c r="G565" s="121">
        <f t="shared" si="639"/>
        <v>3.3824177314220756</v>
      </c>
      <c r="H565" s="121">
        <f t="shared" si="639"/>
        <v>3.4460014939533443</v>
      </c>
      <c r="I565" s="121">
        <f t="shared" si="639"/>
        <v>3.4198769127506474</v>
      </c>
      <c r="J565" s="121">
        <f t="shared" si="639"/>
        <v>3.4029735120605511</v>
      </c>
      <c r="K565" s="121">
        <f t="shared" si="639"/>
        <v>3.4099999999999997</v>
      </c>
      <c r="L565" s="121">
        <f t="shared" si="639"/>
        <v>3.5007001400280053</v>
      </c>
      <c r="M565" s="121">
        <f t="shared" si="625"/>
        <v>3.6007001400280103</v>
      </c>
    </row>
    <row r="566" spans="1:95" x14ac:dyDescent="0.25">
      <c r="A566" s="15" t="s">
        <v>246</v>
      </c>
      <c r="B566" s="121">
        <f t="shared" ref="B566:L566" si="640">B539/B$546*100</f>
        <v>3.2208898799384862</v>
      </c>
      <c r="C566" s="121">
        <f t="shared" si="640"/>
        <v>3.2068545557024799</v>
      </c>
      <c r="D566" s="121">
        <f t="shared" si="640"/>
        <v>3.0375763721529361</v>
      </c>
      <c r="E566" s="121">
        <f t="shared" si="640"/>
        <v>3.034412122291323</v>
      </c>
      <c r="F566" s="121">
        <f t="shared" si="640"/>
        <v>2.980040760005517</v>
      </c>
      <c r="G566" s="121">
        <f t="shared" si="640"/>
        <v>2.8056501821614637</v>
      </c>
      <c r="H566" s="121">
        <f t="shared" si="640"/>
        <v>2.9298069393368364</v>
      </c>
      <c r="I566" s="121">
        <f t="shared" si="640"/>
        <v>2.8963253990998568</v>
      </c>
      <c r="J566" s="121">
        <f t="shared" si="640"/>
        <v>2.8906845827846213</v>
      </c>
      <c r="K566" s="121">
        <f t="shared" si="640"/>
        <v>2.8799999999999994</v>
      </c>
      <c r="L566" s="121">
        <f t="shared" si="640"/>
        <v>2.9005801160232045</v>
      </c>
      <c r="M566" s="121">
        <f t="shared" si="625"/>
        <v>2.900580116023205</v>
      </c>
    </row>
    <row r="567" spans="1:95" x14ac:dyDescent="0.25">
      <c r="A567" s="15" t="s">
        <v>247</v>
      </c>
      <c r="B567" s="121">
        <f t="shared" ref="B567:L567" si="641">B540/B$546*100</f>
        <v>5.7006390086922192</v>
      </c>
      <c r="C567" s="121">
        <f t="shared" si="641"/>
        <v>5.897516467550977</v>
      </c>
      <c r="D567" s="121">
        <f t="shared" si="641"/>
        <v>5.9953995858309357</v>
      </c>
      <c r="E567" s="121">
        <f t="shared" si="641"/>
        <v>6.0645707371426383</v>
      </c>
      <c r="F567" s="121">
        <f t="shared" si="641"/>
        <v>5.95590422799091</v>
      </c>
      <c r="G567" s="121">
        <f t="shared" si="641"/>
        <v>6.06748041055031</v>
      </c>
      <c r="H567" s="121">
        <f t="shared" si="641"/>
        <v>6.029726125906584</v>
      </c>
      <c r="I567" s="121">
        <f t="shared" si="641"/>
        <v>6.0128560705614227</v>
      </c>
      <c r="J567" s="121">
        <f t="shared" si="641"/>
        <v>5.9240219911915011</v>
      </c>
      <c r="K567" s="121">
        <f t="shared" si="641"/>
        <v>5.9299999999999988</v>
      </c>
      <c r="L567" s="121">
        <f t="shared" si="641"/>
        <v>5.9311862372474486</v>
      </c>
      <c r="M567" s="121">
        <f t="shared" si="625"/>
        <v>5.9411862372474511</v>
      </c>
      <c r="AP567" s="23"/>
      <c r="AQ567" s="23"/>
      <c r="AR567" s="23"/>
      <c r="AS567" s="23"/>
      <c r="AT567" s="23"/>
      <c r="AU567" s="23"/>
      <c r="AV567" s="23"/>
      <c r="AW567" s="23"/>
    </row>
    <row r="568" spans="1:95" x14ac:dyDescent="0.25">
      <c r="A568" s="15" t="s">
        <v>248</v>
      </c>
      <c r="B568" s="121">
        <f t="shared" ref="B568:L568" si="642">B541/B$546*100</f>
        <v>4.031274098291882</v>
      </c>
      <c r="C568" s="121">
        <f t="shared" si="642"/>
        <v>4.1584325072297492</v>
      </c>
      <c r="D568" s="121">
        <f t="shared" si="642"/>
        <v>4.0280374033893462</v>
      </c>
      <c r="E568" s="121">
        <f t="shared" si="642"/>
        <v>4.0402886879996176</v>
      </c>
      <c r="F568" s="121">
        <f t="shared" si="642"/>
        <v>3.9678937755285344</v>
      </c>
      <c r="G568" s="121">
        <f t="shared" si="642"/>
        <v>3.9038481756193217</v>
      </c>
      <c r="H568" s="121">
        <f t="shared" si="642"/>
        <v>3.9646782323062277</v>
      </c>
      <c r="I568" s="121">
        <f t="shared" si="642"/>
        <v>3.9368283797835697</v>
      </c>
      <c r="J568" s="121">
        <f t="shared" si="642"/>
        <v>3.9367275699013451</v>
      </c>
      <c r="K568" s="121">
        <f t="shared" si="642"/>
        <v>3.94</v>
      </c>
      <c r="L568" s="121">
        <f t="shared" si="642"/>
        <v>3.9407881576315265</v>
      </c>
      <c r="M568" s="121">
        <f t="shared" si="625"/>
        <v>3.9507881576315311</v>
      </c>
    </row>
    <row r="569" spans="1:95" x14ac:dyDescent="0.25">
      <c r="A569" s="15" t="s">
        <v>249</v>
      </c>
      <c r="B569" s="121">
        <f t="shared" ref="B569:L569" si="643">B542/B$546*100</f>
        <v>8.4372219394925274</v>
      </c>
      <c r="C569" s="121">
        <f t="shared" si="643"/>
        <v>8.6327532639461602</v>
      </c>
      <c r="D569" s="121">
        <f t="shared" si="643"/>
        <v>8.650666330695632</v>
      </c>
      <c r="E569" s="121">
        <f t="shared" si="643"/>
        <v>8.6999014210678851</v>
      </c>
      <c r="F569" s="121">
        <f t="shared" si="643"/>
        <v>9.1949869166422413</v>
      </c>
      <c r="G569" s="121">
        <f t="shared" si="643"/>
        <v>9.1620330511472723</v>
      </c>
      <c r="H569" s="121">
        <f t="shared" si="643"/>
        <v>9.0386545771538458</v>
      </c>
      <c r="I569" s="121">
        <f t="shared" si="643"/>
        <v>9.1476033852530243</v>
      </c>
      <c r="J569" s="121">
        <f t="shared" si="643"/>
        <v>9.378854440689647</v>
      </c>
      <c r="K569" s="121">
        <f t="shared" si="643"/>
        <v>9.3800000000000008</v>
      </c>
      <c r="L569" s="121">
        <f t="shared" si="643"/>
        <v>9.3018603720744153</v>
      </c>
      <c r="M569" s="121">
        <f t="shared" si="625"/>
        <v>9.687810851217824</v>
      </c>
    </row>
    <row r="570" spans="1:95" x14ac:dyDescent="0.25">
      <c r="A570" s="15" t="s">
        <v>250</v>
      </c>
      <c r="B570" s="121">
        <f t="shared" ref="B570:L570" si="644">B543/B$546*100</f>
        <v>4.0190599014219099</v>
      </c>
      <c r="C570" s="121">
        <f t="shared" si="644"/>
        <v>4.0469584368074534</v>
      </c>
      <c r="D570" s="121">
        <f t="shared" si="644"/>
        <v>3.8541497146471282</v>
      </c>
      <c r="E570" s="121">
        <f t="shared" si="644"/>
        <v>3.8796308169330924</v>
      </c>
      <c r="F570" s="121">
        <f t="shared" si="644"/>
        <v>3.7375410010741121</v>
      </c>
      <c r="G570" s="121">
        <f t="shared" si="644"/>
        <v>3.6268705970750283</v>
      </c>
      <c r="H570" s="121">
        <f t="shared" si="644"/>
        <v>3.7369235113616015</v>
      </c>
      <c r="I570" s="121">
        <f t="shared" si="644"/>
        <v>3.6894823591672385</v>
      </c>
      <c r="J570" s="121">
        <f t="shared" si="644"/>
        <v>3.6826109059104128</v>
      </c>
      <c r="K570" s="121">
        <f t="shared" si="644"/>
        <v>3.6699999999999995</v>
      </c>
      <c r="L570" s="121">
        <f t="shared" si="644"/>
        <v>3.6707341468293659</v>
      </c>
      <c r="M570" s="121">
        <f t="shared" si="625"/>
        <v>3.6707341468293673</v>
      </c>
    </row>
    <row r="571" spans="1:95" x14ac:dyDescent="0.25">
      <c r="A571" s="15" t="s">
        <v>251</v>
      </c>
      <c r="B571" s="121">
        <f t="shared" ref="B571:L571" si="645">B544/B$546*100</f>
        <v>3.3564243079095593</v>
      </c>
      <c r="C571" s="121">
        <f t="shared" si="645"/>
        <v>3.1735769716907094</v>
      </c>
      <c r="D571" s="121">
        <f t="shared" si="645"/>
        <v>3.4309919361347156</v>
      </c>
      <c r="E571" s="121">
        <f t="shared" si="645"/>
        <v>3.4786742721458195</v>
      </c>
      <c r="F571" s="121">
        <f t="shared" si="645"/>
        <v>3.3512693178895505</v>
      </c>
      <c r="G571" s="121">
        <f t="shared" si="645"/>
        <v>3.3203894295427241</v>
      </c>
      <c r="H571" s="121">
        <f t="shared" si="645"/>
        <v>3.3765964943827136</v>
      </c>
      <c r="I571" s="121">
        <f t="shared" si="645"/>
        <v>3.3413211637247393</v>
      </c>
      <c r="J571" s="121">
        <f t="shared" si="645"/>
        <v>3.3169545661465691</v>
      </c>
      <c r="K571" s="121">
        <f t="shared" si="645"/>
        <v>3.3300000000000005</v>
      </c>
      <c r="L571" s="121">
        <f t="shared" si="645"/>
        <v>3.3306661332266461</v>
      </c>
      <c r="M571" s="121">
        <f t="shared" si="625"/>
        <v>3.3406661332266512</v>
      </c>
      <c r="BJ571" s="23"/>
      <c r="BK571" s="23"/>
      <c r="BL571" s="23"/>
      <c r="BM571" s="23"/>
      <c r="BN571" s="23"/>
      <c r="BO571" s="23"/>
      <c r="BP571" s="23"/>
      <c r="BQ571" s="23"/>
      <c r="BR571" s="23"/>
      <c r="BS571" s="23"/>
      <c r="BT571" s="23"/>
      <c r="BU571" s="23"/>
      <c r="BV571" s="23"/>
      <c r="BW571" s="23"/>
      <c r="BX571" s="23"/>
      <c r="BY571" s="23"/>
      <c r="BZ571" s="23"/>
      <c r="CA571" s="23"/>
      <c r="CB571" s="23"/>
      <c r="CC571" s="23"/>
      <c r="CD571" s="23"/>
      <c r="CE571" s="23"/>
      <c r="CF571" s="23"/>
      <c r="CG571" s="23"/>
      <c r="CH571" s="23"/>
      <c r="CI571" s="23"/>
      <c r="CJ571" s="23"/>
      <c r="CK571" s="23"/>
      <c r="CL571" s="23"/>
      <c r="CM571" s="23"/>
      <c r="CN571" s="23"/>
      <c r="CO571" s="23"/>
      <c r="CP571" s="23"/>
      <c r="CQ571" s="23"/>
    </row>
    <row r="572" spans="1:95" x14ac:dyDescent="0.25">
      <c r="A572" s="15" t="s">
        <v>261</v>
      </c>
      <c r="B572" s="121"/>
      <c r="C572" s="121"/>
      <c r="D572" s="121"/>
      <c r="E572" s="121"/>
      <c r="F572" s="121"/>
      <c r="G572" s="121"/>
      <c r="H572" s="121"/>
      <c r="I572" s="121"/>
      <c r="J572" s="121"/>
      <c r="K572" s="121"/>
      <c r="L572" s="121">
        <f t="shared" ref="L572:M572" si="646">L545/L$546*100</f>
        <v>1.8201662573388813</v>
      </c>
      <c r="M572" s="121">
        <f t="shared" si="646"/>
        <v>1.8201662573388817</v>
      </c>
      <c r="BJ572" s="23"/>
      <c r="BK572" s="23"/>
      <c r="BL572" s="23"/>
      <c r="BM572" s="23"/>
      <c r="BN572" s="23"/>
      <c r="BO572" s="23"/>
      <c r="BP572" s="23"/>
      <c r="BQ572" s="23"/>
      <c r="BR572" s="23"/>
      <c r="BS572" s="23"/>
      <c r="BT572" s="23"/>
      <c r="BU572" s="23"/>
      <c r="BV572" s="23"/>
      <c r="BW572" s="23"/>
      <c r="BX572" s="23"/>
      <c r="BY572" s="23"/>
      <c r="BZ572" s="23"/>
      <c r="CA572" s="23"/>
      <c r="CB572" s="23"/>
      <c r="CC572" s="23"/>
      <c r="CD572" s="23"/>
      <c r="CE572" s="23"/>
      <c r="CF572" s="23"/>
      <c r="CG572" s="23"/>
      <c r="CH572" s="23"/>
      <c r="CI572" s="23"/>
      <c r="CJ572" s="23"/>
      <c r="CK572" s="23"/>
      <c r="CL572" s="23"/>
      <c r="CM572" s="23"/>
      <c r="CN572" s="23"/>
      <c r="CO572" s="23"/>
      <c r="CP572" s="23"/>
      <c r="CQ572" s="23"/>
    </row>
    <row r="573" spans="1:95" x14ac:dyDescent="0.25">
      <c r="A573" s="14" t="s">
        <v>252</v>
      </c>
      <c r="B573" s="122">
        <f t="shared" ref="B573:K573" si="647">SUM(B551:B571)</f>
        <v>100.00000000000003</v>
      </c>
      <c r="C573" s="122">
        <f t="shared" si="647"/>
        <v>99.999999999999986</v>
      </c>
      <c r="D573" s="122">
        <f t="shared" si="647"/>
        <v>100.00000000000001</v>
      </c>
      <c r="E573" s="122">
        <f t="shared" si="647"/>
        <v>99.999999999999986</v>
      </c>
      <c r="F573" s="122">
        <f t="shared" si="647"/>
        <v>100.00000000000001</v>
      </c>
      <c r="G573" s="122">
        <f t="shared" si="647"/>
        <v>100.00000000000001</v>
      </c>
      <c r="H573" s="122">
        <f t="shared" si="647"/>
        <v>99.999999999999986</v>
      </c>
      <c r="I573" s="122">
        <f t="shared" si="647"/>
        <v>100</v>
      </c>
      <c r="J573" s="122">
        <f t="shared" si="647"/>
        <v>100</v>
      </c>
      <c r="K573" s="122">
        <f t="shared" si="647"/>
        <v>99.999999999999986</v>
      </c>
      <c r="L573" s="122">
        <f>SUM(L551:L572)</f>
        <v>99.999999999999986</v>
      </c>
      <c r="M573" s="122">
        <f t="shared" ref="M573" si="648">SUM(M551:M572)</f>
        <v>99.999999999999986</v>
      </c>
    </row>
    <row r="574" spans="1:95" x14ac:dyDescent="0.25">
      <c r="A574" s="15"/>
      <c r="B574" s="123"/>
      <c r="C574" s="15"/>
      <c r="D574" s="121"/>
      <c r="E574" s="121"/>
      <c r="F574" s="121"/>
      <c r="G574" s="121"/>
      <c r="H574" s="121"/>
      <c r="K574" s="124"/>
      <c r="L574" s="125"/>
    </row>
    <row r="575" spans="1:95" x14ac:dyDescent="0.25">
      <c r="A575" s="140" t="s">
        <v>255</v>
      </c>
      <c r="B575" s="139"/>
      <c r="C575" s="139"/>
      <c r="D575" s="139"/>
      <c r="E575" s="139"/>
      <c r="F575" s="139"/>
      <c r="G575" s="139"/>
      <c r="H575" s="139"/>
      <c r="I575" s="139"/>
      <c r="J575" s="139"/>
      <c r="K575" s="139"/>
      <c r="L575" s="125"/>
    </row>
    <row r="576" spans="1:95" x14ac:dyDescent="0.25">
      <c r="A576" s="14"/>
      <c r="B576" s="14"/>
      <c r="C576" s="14"/>
      <c r="D576" s="14"/>
      <c r="E576" s="14"/>
      <c r="F576" s="14"/>
      <c r="G576" s="15"/>
      <c r="L576" s="12" t="s">
        <v>256</v>
      </c>
    </row>
    <row r="577" spans="1:95" s="23" customFormat="1" x14ac:dyDescent="0.25">
      <c r="A577" s="69" t="s">
        <v>230</v>
      </c>
      <c r="B577" s="69">
        <v>2005</v>
      </c>
      <c r="C577" s="70">
        <v>2006</v>
      </c>
      <c r="D577" s="69">
        <v>2007</v>
      </c>
      <c r="E577" s="70">
        <v>2008</v>
      </c>
      <c r="F577" s="69">
        <v>2009</v>
      </c>
      <c r="G577" s="70">
        <v>2010</v>
      </c>
      <c r="H577" s="69">
        <v>2011</v>
      </c>
      <c r="I577" s="70">
        <v>2012</v>
      </c>
      <c r="J577" s="69">
        <v>2013</v>
      </c>
      <c r="K577" s="70">
        <v>2014</v>
      </c>
      <c r="L577" s="69">
        <v>2015</v>
      </c>
      <c r="M577" s="70">
        <v>2016</v>
      </c>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c r="BM577" s="3"/>
      <c r="BN577" s="3"/>
      <c r="BO577" s="3"/>
      <c r="BP577" s="3"/>
      <c r="BQ577" s="3"/>
      <c r="BR577" s="3"/>
      <c r="BS577" s="3"/>
      <c r="BT577" s="3"/>
      <c r="BU577" s="3"/>
      <c r="BV577" s="3"/>
      <c r="BW577" s="3"/>
      <c r="BX577" s="3"/>
      <c r="BY577" s="3"/>
      <c r="BZ577" s="3"/>
      <c r="CA577" s="3"/>
      <c r="CB577" s="3"/>
      <c r="CC577" s="3"/>
      <c r="CD577" s="3"/>
      <c r="CE577" s="3"/>
      <c r="CF577" s="3"/>
      <c r="CG577" s="3"/>
      <c r="CH577" s="3"/>
      <c r="CI577" s="3"/>
      <c r="CJ577" s="3"/>
      <c r="CK577" s="3"/>
      <c r="CL577" s="3"/>
      <c r="CM577" s="3"/>
      <c r="CN577" s="3"/>
      <c r="CO577" s="3"/>
      <c r="CP577" s="3"/>
      <c r="CQ577" s="3"/>
    </row>
    <row r="578" spans="1:95" x14ac:dyDescent="0.25">
      <c r="A578" s="15" t="s">
        <v>231</v>
      </c>
      <c r="B578" s="61">
        <v>321707.65516851767</v>
      </c>
      <c r="C578" s="61">
        <v>374652.38144665048</v>
      </c>
      <c r="D578" s="61">
        <v>413635.15463751333</v>
      </c>
      <c r="E578" s="61">
        <v>498758.49062769831</v>
      </c>
      <c r="F578" s="61">
        <v>554412.06794495916</v>
      </c>
      <c r="G578" s="61">
        <v>658638.29829199286</v>
      </c>
      <c r="H578" s="61">
        <v>753164.60515245551</v>
      </c>
      <c r="I578" s="61">
        <v>913841.00263141375</v>
      </c>
      <c r="J578" s="61">
        <v>1011389.8199345543</v>
      </c>
      <c r="K578" s="61">
        <v>1111817.9234450248</v>
      </c>
      <c r="L578" s="126">
        <v>1188343.0271542612</v>
      </c>
      <c r="M578" s="9">
        <v>1338014.412022854</v>
      </c>
    </row>
    <row r="579" spans="1:95" x14ac:dyDescent="0.25">
      <c r="A579" s="15" t="s">
        <v>232</v>
      </c>
      <c r="B579" s="61">
        <v>606838.14915068436</v>
      </c>
      <c r="C579" s="61">
        <v>715070.77365704125</v>
      </c>
      <c r="D579" s="61">
        <v>794044.74773066922</v>
      </c>
      <c r="E579" s="61">
        <v>964735.90423714567</v>
      </c>
      <c r="F579" s="61">
        <v>1089267.4695106079</v>
      </c>
      <c r="G579" s="61">
        <v>1283361.1115577188</v>
      </c>
      <c r="H579" s="61">
        <v>1459322.6872326566</v>
      </c>
      <c r="I579" s="61">
        <v>1728729.38495351</v>
      </c>
      <c r="J579" s="61">
        <v>1933171.9569282408</v>
      </c>
      <c r="K579" s="61">
        <v>2108357.1870961147</v>
      </c>
      <c r="L579" s="126">
        <v>2322030.7963129967</v>
      </c>
      <c r="M579" s="9">
        <v>2579517.1751796668</v>
      </c>
      <c r="BH579" s="23"/>
      <c r="BI579" s="23"/>
    </row>
    <row r="580" spans="1:95" x14ac:dyDescent="0.25">
      <c r="A580" s="15" t="s">
        <v>233</v>
      </c>
      <c r="B580" s="61">
        <v>651753.45767293137</v>
      </c>
      <c r="C580" s="61">
        <v>745734.8562909381</v>
      </c>
      <c r="D580" s="61">
        <v>820812.1141419115</v>
      </c>
      <c r="E580" s="61">
        <v>998266.54697753559</v>
      </c>
      <c r="F580" s="61">
        <v>1084322.3416503153</v>
      </c>
      <c r="G580" s="61">
        <v>1193764.5475191474</v>
      </c>
      <c r="H580" s="61">
        <v>1453932.2563225224</v>
      </c>
      <c r="I580" s="61">
        <v>1700465.7098916736</v>
      </c>
      <c r="J580" s="61">
        <v>1927967.7191876122</v>
      </c>
      <c r="K580" s="61">
        <v>2123423.1737716282</v>
      </c>
      <c r="L580" s="126">
        <v>2387031.0991985225</v>
      </c>
      <c r="M580" s="9">
        <v>2619145.5291546681</v>
      </c>
    </row>
    <row r="581" spans="1:95" x14ac:dyDescent="0.25">
      <c r="A581" s="15" t="s">
        <v>234</v>
      </c>
      <c r="B581" s="61">
        <v>643139.98848915461</v>
      </c>
      <c r="C581" s="61">
        <v>739315.39180053282</v>
      </c>
      <c r="D581" s="61">
        <v>813093.42540880921</v>
      </c>
      <c r="E581" s="61">
        <v>854480.7428504125</v>
      </c>
      <c r="F581" s="61">
        <v>926619.53641970444</v>
      </c>
      <c r="G581" s="61">
        <v>1035991.8927826061</v>
      </c>
      <c r="H581" s="61">
        <v>1245991.902050925</v>
      </c>
      <c r="I581" s="61">
        <v>1410137.5234684767</v>
      </c>
      <c r="J581" s="61">
        <v>1583923.4398935235</v>
      </c>
      <c r="K581" s="61">
        <v>1731115.7539788189</v>
      </c>
      <c r="L581" s="126">
        <v>1936700.6451947032</v>
      </c>
      <c r="M581" s="9">
        <v>2167108.1535844537</v>
      </c>
    </row>
    <row r="582" spans="1:95" x14ac:dyDescent="0.25">
      <c r="A582" s="15" t="s">
        <v>235</v>
      </c>
      <c r="B582" s="61">
        <v>549343.21969435411</v>
      </c>
      <c r="C582" s="61">
        <v>650775.75327283656</v>
      </c>
      <c r="D582" s="61">
        <v>733081.14317856985</v>
      </c>
      <c r="E582" s="61">
        <v>820947.19422453048</v>
      </c>
      <c r="F582" s="61">
        <v>890084.36985618423</v>
      </c>
      <c r="G582" s="61">
        <v>1010243.4614967549</v>
      </c>
      <c r="H582" s="61">
        <v>1203513.5942843785</v>
      </c>
      <c r="I582" s="61">
        <v>1352785.3668848777</v>
      </c>
      <c r="J582" s="61">
        <v>1511773.0712745488</v>
      </c>
      <c r="K582" s="61">
        <v>1656912.5373514416</v>
      </c>
      <c r="L582" s="126">
        <v>1870507.799480997</v>
      </c>
      <c r="M582" s="9">
        <v>2043445.7419099312</v>
      </c>
    </row>
    <row r="583" spans="1:95" x14ac:dyDescent="0.25">
      <c r="A583" s="15" t="s">
        <v>236</v>
      </c>
      <c r="B583" s="61">
        <v>393489.06847660907</v>
      </c>
      <c r="C583" s="61">
        <v>468065.69371051836</v>
      </c>
      <c r="D583" s="61">
        <v>510378.06797549431</v>
      </c>
      <c r="E583" s="61">
        <v>605125.87001338089</v>
      </c>
      <c r="F583" s="61">
        <v>655939.23413611879</v>
      </c>
      <c r="G583" s="61">
        <v>777080.60866013227</v>
      </c>
      <c r="H583" s="61">
        <v>900816.67711547471</v>
      </c>
      <c r="I583" s="61">
        <v>1033379.7769023937</v>
      </c>
      <c r="J583" s="61">
        <v>1145034.0453889072</v>
      </c>
      <c r="K583" s="61">
        <v>1253378.1351916899</v>
      </c>
      <c r="L583" s="126">
        <v>1403184.679462919</v>
      </c>
      <c r="M583" s="9">
        <v>1559167.7850190378</v>
      </c>
    </row>
    <row r="584" spans="1:95" x14ac:dyDescent="0.25">
      <c r="A584" s="15" t="s">
        <v>254</v>
      </c>
      <c r="B584" s="61">
        <v>1025228.3132087031</v>
      </c>
      <c r="C584" s="61">
        <v>1288675.1617029365</v>
      </c>
      <c r="D584" s="61">
        <v>1448528.2238516354</v>
      </c>
      <c r="E584" s="61">
        <v>1768045.4056158848</v>
      </c>
      <c r="F584" s="61">
        <v>2132850.5872755274</v>
      </c>
      <c r="G584" s="61">
        <v>2363207.483758139</v>
      </c>
      <c r="H584" s="61">
        <v>2756811.5234106872</v>
      </c>
      <c r="I584" s="61">
        <v>2383368.4251581011</v>
      </c>
      <c r="J584" s="61">
        <v>2655398.2108745072</v>
      </c>
      <c r="K584" s="61">
        <v>2797694.3541514669</v>
      </c>
      <c r="L584" s="126">
        <v>3025542.8764089081</v>
      </c>
      <c r="M584" s="9">
        <v>3227593.2284178538</v>
      </c>
    </row>
    <row r="585" spans="1:95" x14ac:dyDescent="0.25">
      <c r="A585" s="15" t="s">
        <v>238</v>
      </c>
      <c r="B585" s="61">
        <v>461354.02679742023</v>
      </c>
      <c r="C585" s="61">
        <v>539678.85070004035</v>
      </c>
      <c r="D585" s="61">
        <v>596582.55420156475</v>
      </c>
      <c r="E585" s="61">
        <v>706379.24910011713</v>
      </c>
      <c r="F585" s="61">
        <v>767947.570199857</v>
      </c>
      <c r="G585" s="61">
        <v>913678.30207713891</v>
      </c>
      <c r="H585" s="61">
        <v>1061281.5817034494</v>
      </c>
      <c r="I585" s="61">
        <v>1341116.6346791591</v>
      </c>
      <c r="J585" s="61">
        <v>1503941.9145997809</v>
      </c>
      <c r="K585" s="61">
        <v>1677335.7605547553</v>
      </c>
      <c r="L585" s="126">
        <v>1901043.5436672536</v>
      </c>
      <c r="M585" s="9">
        <v>2265967.1440137406</v>
      </c>
    </row>
    <row r="586" spans="1:95" x14ac:dyDescent="0.25">
      <c r="A586" s="15" t="s">
        <v>239</v>
      </c>
      <c r="B586" s="61">
        <v>406771.11149139673</v>
      </c>
      <c r="C586" s="61">
        <v>478905.60457410465</v>
      </c>
      <c r="D586" s="61">
        <v>520192.73732821905</v>
      </c>
      <c r="E586" s="61">
        <v>632857.91528999514</v>
      </c>
      <c r="F586" s="61">
        <v>688031.53688683931</v>
      </c>
      <c r="G586" s="61">
        <v>950789.5776390211</v>
      </c>
      <c r="H586" s="61">
        <v>1010381.641841104</v>
      </c>
      <c r="I586" s="61">
        <v>1278841.3671914407</v>
      </c>
      <c r="J586" s="61">
        <v>1390124.8100769641</v>
      </c>
      <c r="K586" s="61">
        <v>1543295.324637895</v>
      </c>
      <c r="L586" s="126">
        <v>1792304.6010002086</v>
      </c>
      <c r="M586" s="9">
        <v>2099229.2461476903</v>
      </c>
      <c r="AX586" s="23"/>
      <c r="AY586" s="23"/>
      <c r="AZ586" s="23"/>
      <c r="BA586" s="23"/>
      <c r="BB586" s="23"/>
      <c r="BC586" s="23"/>
      <c r="BD586" s="23"/>
      <c r="BE586" s="23"/>
      <c r="BF586" s="23"/>
      <c r="BG586" s="23"/>
    </row>
    <row r="587" spans="1:95" x14ac:dyDescent="0.25">
      <c r="A587" s="15" t="s">
        <v>240</v>
      </c>
      <c r="B587" s="61">
        <v>654276.93714227364</v>
      </c>
      <c r="C587" s="61">
        <v>734264.32894038805</v>
      </c>
      <c r="D587" s="61">
        <v>845543.30671939161</v>
      </c>
      <c r="E587" s="61">
        <v>1021361.1861566892</v>
      </c>
      <c r="F587" s="61">
        <v>1102946.569810373</v>
      </c>
      <c r="G587" s="61">
        <v>1175790.7652031814</v>
      </c>
      <c r="H587" s="61">
        <v>1446666.3958488617</v>
      </c>
      <c r="I587" s="61">
        <v>1700755.6200966798</v>
      </c>
      <c r="J587" s="61">
        <v>1919306.8956526262</v>
      </c>
      <c r="K587" s="61">
        <v>2106944.9961701026</v>
      </c>
      <c r="L587" s="126">
        <v>2415486.3722369913</v>
      </c>
      <c r="M587" s="9">
        <v>2700021.5580282076</v>
      </c>
    </row>
    <row r="588" spans="1:95" x14ac:dyDescent="0.25">
      <c r="A588" s="15" t="s">
        <v>241</v>
      </c>
      <c r="B588" s="61">
        <v>668540.32527058804</v>
      </c>
      <c r="C588" s="61">
        <v>765661.26395758253</v>
      </c>
      <c r="D588" s="61">
        <v>870429.99584384309</v>
      </c>
      <c r="E588" s="61">
        <v>1054725.9214082647</v>
      </c>
      <c r="F588" s="61">
        <v>1149851.180638975</v>
      </c>
      <c r="G588" s="61">
        <v>1330118.0800656478</v>
      </c>
      <c r="H588" s="61">
        <v>1582194.0872484222</v>
      </c>
      <c r="I588" s="61">
        <v>1962154.7185590134</v>
      </c>
      <c r="J588" s="61">
        <v>2215719.6244157599</v>
      </c>
      <c r="K588" s="61">
        <v>2459831.1825668486</v>
      </c>
      <c r="L588" s="126">
        <v>2845392.7188691096</v>
      </c>
      <c r="M588" s="9">
        <v>2982569.1261056317</v>
      </c>
    </row>
    <row r="589" spans="1:95" x14ac:dyDescent="0.25">
      <c r="A589" s="15" t="s">
        <v>242</v>
      </c>
      <c r="B589" s="61">
        <v>617593.64378604549</v>
      </c>
      <c r="C589" s="61">
        <v>696220.3491689791</v>
      </c>
      <c r="D589" s="61">
        <v>790535.50949774473</v>
      </c>
      <c r="E589" s="61">
        <v>940310.47287188494</v>
      </c>
      <c r="F589" s="61">
        <v>1069812.870507448</v>
      </c>
      <c r="G589" s="61">
        <v>1212014.6337437711</v>
      </c>
      <c r="H589" s="61">
        <v>1403250.8164368891</v>
      </c>
      <c r="I589" s="61">
        <v>1662416.2692357705</v>
      </c>
      <c r="J589" s="61">
        <v>1895335.9179843431</v>
      </c>
      <c r="K589" s="61">
        <v>2067639.0417879415</v>
      </c>
      <c r="L589" s="126">
        <v>2779265.7302322784</v>
      </c>
      <c r="M589" s="9">
        <v>3097049.4343129559</v>
      </c>
    </row>
    <row r="590" spans="1:95" x14ac:dyDescent="0.25">
      <c r="A590" s="15" t="s">
        <v>243</v>
      </c>
      <c r="B590" s="61">
        <v>304684.60896195308</v>
      </c>
      <c r="C590" s="61">
        <v>362809.78238535835</v>
      </c>
      <c r="D590" s="61">
        <v>390603.266185335</v>
      </c>
      <c r="E590" s="61">
        <v>463139.19580622599</v>
      </c>
      <c r="F590" s="61">
        <v>499715.32459622354</v>
      </c>
      <c r="G590" s="61">
        <v>656887.78338435583</v>
      </c>
      <c r="H590" s="61">
        <v>710523.21397454245</v>
      </c>
      <c r="I590" s="61">
        <v>859978.40855590918</v>
      </c>
      <c r="J590" s="61">
        <v>930926.36841159349</v>
      </c>
      <c r="K590" s="61">
        <v>1023630.8887947607</v>
      </c>
      <c r="L590" s="126">
        <v>1113240.9332704996</v>
      </c>
      <c r="M590" s="9">
        <v>1275101.9339205318</v>
      </c>
    </row>
    <row r="591" spans="1:95" x14ac:dyDescent="0.25">
      <c r="A591" s="15" t="s">
        <v>244</v>
      </c>
      <c r="B591" s="61">
        <v>434525.83665196266</v>
      </c>
      <c r="C591" s="61">
        <v>475220.89715988829</v>
      </c>
      <c r="D591" s="61">
        <v>527087.33405530569</v>
      </c>
      <c r="E591" s="61">
        <v>626934.56382980698</v>
      </c>
      <c r="F591" s="61">
        <v>674913.56160535966</v>
      </c>
      <c r="G591" s="61">
        <v>717849.88542424887</v>
      </c>
      <c r="H591" s="61">
        <v>863954.74736177851</v>
      </c>
      <c r="I591" s="61">
        <v>1059033.8518724556</v>
      </c>
      <c r="J591" s="61">
        <v>1180744.1986949681</v>
      </c>
      <c r="K591" s="61">
        <v>1284980.5360012597</v>
      </c>
      <c r="L591" s="126">
        <v>1380412.6278313485</v>
      </c>
      <c r="M591" s="9">
        <v>1529128.8320429819</v>
      </c>
    </row>
    <row r="592" spans="1:95" x14ac:dyDescent="0.25">
      <c r="A592" s="15" t="s">
        <v>245</v>
      </c>
      <c r="B592" s="61">
        <v>523480.98417117674</v>
      </c>
      <c r="C592" s="61">
        <v>609360.74745141517</v>
      </c>
      <c r="D592" s="61">
        <v>686298.33641124808</v>
      </c>
      <c r="E592" s="61">
        <v>824076.13704382791</v>
      </c>
      <c r="F592" s="61">
        <v>898935.68369501631</v>
      </c>
      <c r="G592" s="61">
        <v>986384.39956094197</v>
      </c>
      <c r="H592" s="61">
        <v>1166858.7646794543</v>
      </c>
      <c r="I592" s="61">
        <v>1338931.1860167172</v>
      </c>
      <c r="J592" s="61">
        <v>1490058.7641495073</v>
      </c>
      <c r="K592" s="61">
        <v>1618883.3587850619</v>
      </c>
      <c r="L592" s="126">
        <v>1840723.5858530493</v>
      </c>
      <c r="M592" s="9">
        <v>2093298.0189273346</v>
      </c>
    </row>
    <row r="593" spans="1:95" x14ac:dyDescent="0.25">
      <c r="A593" s="15" t="s">
        <v>246</v>
      </c>
      <c r="B593" s="61">
        <v>322205.47034952487</v>
      </c>
      <c r="C593" s="61">
        <v>379118.06838790153</v>
      </c>
      <c r="D593" s="61">
        <v>507908.90249716985</v>
      </c>
      <c r="E593" s="61">
        <v>595672.15945926483</v>
      </c>
      <c r="F593" s="61">
        <v>646093.68112956663</v>
      </c>
      <c r="G593" s="61">
        <v>677937.2691186195</v>
      </c>
      <c r="H593" s="61">
        <v>817398.38580798043</v>
      </c>
      <c r="I593" s="61">
        <v>836181.04975132283</v>
      </c>
      <c r="J593" s="61">
        <v>941014.81277081918</v>
      </c>
      <c r="K593" s="61">
        <v>1024825.748817228</v>
      </c>
      <c r="L593" s="126">
        <v>1152553.1096846154</v>
      </c>
      <c r="M593" s="9">
        <v>1284745.6159252576</v>
      </c>
    </row>
    <row r="594" spans="1:95" x14ac:dyDescent="0.25">
      <c r="A594" s="15" t="s">
        <v>247</v>
      </c>
      <c r="B594" s="61">
        <v>356042.73062156251</v>
      </c>
      <c r="C594" s="61">
        <v>419194.50991516316</v>
      </c>
      <c r="D594" s="61">
        <v>470531.67253761314</v>
      </c>
      <c r="E594" s="61">
        <v>559836.98781121429</v>
      </c>
      <c r="F594" s="61">
        <v>608450.95644237264</v>
      </c>
      <c r="G594" s="61">
        <v>692318.91511521244</v>
      </c>
      <c r="H594" s="61">
        <v>795625.52069559484</v>
      </c>
      <c r="I594" s="61">
        <v>1108019.4984202231</v>
      </c>
      <c r="J594" s="61">
        <v>1235338.452293359</v>
      </c>
      <c r="K594" s="61">
        <v>1356573.1020658007</v>
      </c>
      <c r="L594" s="126">
        <v>1596343.6785214671</v>
      </c>
      <c r="M594" s="9">
        <v>1662976.277937426</v>
      </c>
    </row>
    <row r="595" spans="1:95" x14ac:dyDescent="0.25">
      <c r="A595" s="15" t="s">
        <v>248</v>
      </c>
      <c r="B595" s="61">
        <v>349141.58994690655</v>
      </c>
      <c r="C595" s="61">
        <v>438350.49068842741</v>
      </c>
      <c r="D595" s="61">
        <v>470248.26552931039</v>
      </c>
      <c r="E595" s="61">
        <v>556302.55578316213</v>
      </c>
      <c r="F595" s="61">
        <v>606080.3522859175</v>
      </c>
      <c r="G595" s="61">
        <v>667464.25946153968</v>
      </c>
      <c r="H595" s="61">
        <v>785922.28752771171</v>
      </c>
      <c r="I595" s="61">
        <v>856688.29785345518</v>
      </c>
      <c r="J595" s="61">
        <v>959259.87732051383</v>
      </c>
      <c r="K595" s="61">
        <v>1042171.3396263013</v>
      </c>
      <c r="L595" s="126">
        <v>1075268.094323368</v>
      </c>
      <c r="M595" s="9">
        <v>1305889.768481419</v>
      </c>
    </row>
    <row r="596" spans="1:95" x14ac:dyDescent="0.25">
      <c r="A596" s="15" t="s">
        <v>249</v>
      </c>
      <c r="B596" s="61">
        <v>504452.96368443849</v>
      </c>
      <c r="C596" s="61">
        <v>634697.81108187069</v>
      </c>
      <c r="D596" s="61">
        <v>709128.26211016544</v>
      </c>
      <c r="E596" s="61">
        <v>847264.3200774329</v>
      </c>
      <c r="F596" s="61">
        <v>1001273.0300538596</v>
      </c>
      <c r="G596" s="61">
        <v>1126184.5977259246</v>
      </c>
      <c r="H596" s="61">
        <v>1299682.0815303326</v>
      </c>
      <c r="I596" s="61">
        <v>1429220.2228830829</v>
      </c>
      <c r="J596" s="61">
        <v>1645136.0288589057</v>
      </c>
      <c r="K596" s="61">
        <v>1790731.4790174309</v>
      </c>
      <c r="L596" s="126">
        <v>2004353.3669153596</v>
      </c>
      <c r="M596" s="9">
        <v>2299131.3027849691</v>
      </c>
    </row>
    <row r="597" spans="1:95" x14ac:dyDescent="0.25">
      <c r="A597" s="15" t="s">
        <v>250</v>
      </c>
      <c r="B597" s="61">
        <v>525677.02754703409</v>
      </c>
      <c r="C597" s="61">
        <v>599769.21629560995</v>
      </c>
      <c r="D597" s="61">
        <v>632589.15423698607</v>
      </c>
      <c r="E597" s="61">
        <v>751076.51140559849</v>
      </c>
      <c r="F597" s="61">
        <v>802790.813184959</v>
      </c>
      <c r="G597" s="61">
        <v>872184.59808936657</v>
      </c>
      <c r="H597" s="61">
        <v>1042174.5318369548</v>
      </c>
      <c r="I597" s="61">
        <v>1299785.2340440189</v>
      </c>
      <c r="J597" s="61">
        <v>1461960.4932121683</v>
      </c>
      <c r="K597" s="61">
        <v>1591616.8846490094</v>
      </c>
      <c r="L597" s="126">
        <v>1776538.279181727</v>
      </c>
      <c r="M597" s="9">
        <v>1979071.4651048835</v>
      </c>
      <c r="BJ597" s="23"/>
      <c r="BK597" s="23"/>
      <c r="BL597" s="23"/>
      <c r="BM597" s="23"/>
      <c r="BN597" s="23"/>
      <c r="BO597" s="23"/>
      <c r="BP597" s="23"/>
      <c r="BQ597" s="23"/>
      <c r="BR597" s="23"/>
      <c r="BS597" s="23"/>
      <c r="BT597" s="23"/>
      <c r="BU597" s="23"/>
      <c r="BV597" s="23"/>
      <c r="BW597" s="23"/>
      <c r="BX597" s="23"/>
      <c r="BY597" s="23"/>
      <c r="BZ597" s="23"/>
      <c r="CA597" s="23"/>
      <c r="CB597" s="23"/>
      <c r="CC597" s="23"/>
      <c r="CD597" s="23"/>
      <c r="CE597" s="23"/>
      <c r="CF597" s="23"/>
      <c r="CG597" s="23"/>
      <c r="CH597" s="23"/>
      <c r="CI597" s="23"/>
      <c r="CJ597" s="23"/>
      <c r="CK597" s="23"/>
      <c r="CL597" s="23"/>
      <c r="CM597" s="23"/>
      <c r="CN597" s="23"/>
      <c r="CO597" s="23"/>
      <c r="CP597" s="23"/>
      <c r="CQ597" s="23"/>
    </row>
    <row r="598" spans="1:95" x14ac:dyDescent="0.25">
      <c r="A598" s="15" t="s">
        <v>251</v>
      </c>
      <c r="B598" s="61">
        <v>562047.61468503543</v>
      </c>
      <c r="C598" s="61">
        <v>617163.85771622299</v>
      </c>
      <c r="D598" s="61">
        <v>739529.62439578294</v>
      </c>
      <c r="E598" s="61">
        <v>884734.31339677749</v>
      </c>
      <c r="F598" s="61">
        <v>945634.46547197562</v>
      </c>
      <c r="G598" s="61">
        <v>1048427.3945103372</v>
      </c>
      <c r="H598" s="61">
        <v>1235688.2320805828</v>
      </c>
      <c r="I598" s="61">
        <v>1440368.91424372</v>
      </c>
      <c r="J598" s="61">
        <v>1599832.446088494</v>
      </c>
      <c r="K598" s="61">
        <v>1742118.7710511698</v>
      </c>
      <c r="L598" s="126">
        <v>1930722.3342244651</v>
      </c>
      <c r="M598" s="9">
        <v>2141976.5666632778</v>
      </c>
    </row>
    <row r="599" spans="1:95" x14ac:dyDescent="0.25">
      <c r="A599" s="15" t="s">
        <v>261</v>
      </c>
      <c r="B599" s="61"/>
      <c r="C599" s="61"/>
      <c r="D599" s="61"/>
      <c r="E599" s="61"/>
      <c r="F599" s="61"/>
      <c r="G599" s="61"/>
      <c r="H599" s="61"/>
      <c r="I599" s="61"/>
      <c r="J599" s="61"/>
      <c r="K599" s="61"/>
      <c r="L599" s="126">
        <v>1503045.4591339186</v>
      </c>
      <c r="M599" s="9">
        <v>1661650.2913744259</v>
      </c>
    </row>
    <row r="600" spans="1:95" x14ac:dyDescent="0.25">
      <c r="A600" s="14" t="s">
        <v>252</v>
      </c>
      <c r="B600" s="71">
        <v>528017.92545053456</v>
      </c>
      <c r="C600" s="71">
        <v>620857.73560081236</v>
      </c>
      <c r="D600" s="71">
        <v>699127.12108966173</v>
      </c>
      <c r="E600" s="71">
        <v>830024.36390155437</v>
      </c>
      <c r="F600" s="71">
        <v>927329.62153475964</v>
      </c>
      <c r="G600" s="71">
        <v>1045848.4704642359</v>
      </c>
      <c r="H600" s="71">
        <v>1222224.4701598657</v>
      </c>
      <c r="I600" s="71">
        <v>1408222.7025474806</v>
      </c>
      <c r="J600" s="71">
        <v>1582796.6274967133</v>
      </c>
      <c r="K600" s="71">
        <v>1724415.6469729007</v>
      </c>
      <c r="L600" s="127">
        <v>1918927.8427220469</v>
      </c>
      <c r="M600" s="30">
        <v>2131299.1580834026</v>
      </c>
    </row>
    <row r="601" spans="1:95" x14ac:dyDescent="0.25">
      <c r="A601" s="14"/>
      <c r="B601" s="61"/>
      <c r="C601" s="61"/>
      <c r="D601" s="61"/>
      <c r="E601" s="61"/>
      <c r="F601" s="61"/>
      <c r="G601" s="61"/>
      <c r="H601" s="61"/>
      <c r="I601" s="61"/>
      <c r="K601" s="128"/>
      <c r="L601" s="76"/>
    </row>
    <row r="602" spans="1:95" s="23" customFormat="1" x14ac:dyDescent="0.25">
      <c r="A602" s="14"/>
      <c r="B602" s="6"/>
      <c r="C602" s="6"/>
      <c r="D602" s="6"/>
      <c r="E602" s="6"/>
      <c r="F602" s="28"/>
      <c r="G602" s="3"/>
      <c r="H602" s="6"/>
      <c r="I602" s="128"/>
      <c r="J602" s="9"/>
      <c r="K602" s="128"/>
      <c r="L602" s="76"/>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c r="AN602" s="3"/>
      <c r="AO602" s="3"/>
      <c r="AP602" s="3"/>
      <c r="AQ602" s="3"/>
      <c r="AR602" s="3"/>
      <c r="AS602" s="3"/>
      <c r="AT602" s="3"/>
      <c r="AU602" s="3"/>
      <c r="AV602" s="3"/>
      <c r="AW602" s="3"/>
      <c r="AX602" s="3"/>
      <c r="AY602" s="3"/>
      <c r="AZ602" s="3"/>
      <c r="BA602" s="3"/>
      <c r="BB602" s="3"/>
      <c r="BC602" s="3"/>
      <c r="BD602" s="3"/>
      <c r="BE602" s="3"/>
      <c r="BF602" s="3"/>
      <c r="BG602" s="3"/>
      <c r="BH602" s="3"/>
      <c r="BI602" s="3"/>
      <c r="BJ602" s="3"/>
      <c r="BK602" s="3"/>
      <c r="BL602" s="3"/>
      <c r="BM602" s="3"/>
      <c r="BN602" s="3"/>
      <c r="BO602" s="3"/>
      <c r="BP602" s="3"/>
      <c r="BQ602" s="3"/>
      <c r="BR602" s="3"/>
      <c r="BS602" s="3"/>
      <c r="BT602" s="3"/>
      <c r="BU602" s="3"/>
      <c r="BV602" s="3"/>
      <c r="BW602" s="3"/>
      <c r="BX602" s="3"/>
      <c r="BY602" s="3"/>
      <c r="BZ602" s="3"/>
      <c r="CA602" s="3"/>
      <c r="CB602" s="3"/>
      <c r="CC602" s="3"/>
      <c r="CD602" s="3"/>
      <c r="CE602" s="3"/>
      <c r="CF602" s="3"/>
      <c r="CG602" s="3"/>
      <c r="CH602" s="3"/>
      <c r="CI602" s="3"/>
      <c r="CJ602" s="3"/>
      <c r="CK602" s="3"/>
      <c r="CL602" s="3"/>
      <c r="CM602" s="3"/>
      <c r="CN602" s="3"/>
      <c r="CO602" s="3"/>
      <c r="CP602" s="3"/>
      <c r="CQ602" s="3"/>
    </row>
    <row r="603" spans="1:95" x14ac:dyDescent="0.25">
      <c r="A603" s="14" t="s">
        <v>257</v>
      </c>
      <c r="D603" s="15"/>
      <c r="F603" s="15"/>
      <c r="H603" s="15"/>
      <c r="J603" s="15"/>
      <c r="L603" s="15"/>
    </row>
    <row r="604" spans="1:95" x14ac:dyDescent="0.25">
      <c r="B604" s="7">
        <v>2005</v>
      </c>
      <c r="C604" s="7">
        <v>2006</v>
      </c>
      <c r="D604" s="7">
        <v>2007</v>
      </c>
      <c r="E604" s="7">
        <v>2008</v>
      </c>
      <c r="F604" s="7">
        <v>2009</v>
      </c>
      <c r="G604" s="7">
        <v>2010</v>
      </c>
      <c r="H604" s="7">
        <v>2011</v>
      </c>
      <c r="I604" s="7">
        <v>2012</v>
      </c>
      <c r="J604" s="7">
        <v>2013</v>
      </c>
      <c r="K604" s="7">
        <v>2014</v>
      </c>
      <c r="L604" s="7">
        <v>2015</v>
      </c>
      <c r="M604" s="7">
        <v>2016</v>
      </c>
      <c r="BH604" s="23"/>
      <c r="BI604" s="23"/>
    </row>
    <row r="605" spans="1:95" x14ac:dyDescent="0.25">
      <c r="B605" s="61">
        <f>B176-B175</f>
        <v>22479109.310642015</v>
      </c>
      <c r="C605" s="61">
        <f t="shared" ref="C605:M605" si="649">C176-C175</f>
        <v>23587731.542904474</v>
      </c>
      <c r="D605" s="61">
        <f t="shared" si="649"/>
        <v>25279889.837539688</v>
      </c>
      <c r="E605" s="61">
        <f t="shared" si="649"/>
        <v>26704410.562533543</v>
      </c>
      <c r="F605" s="61">
        <f t="shared" si="649"/>
        <v>28052503.656518016</v>
      </c>
      <c r="G605" s="61">
        <f t="shared" si="649"/>
        <v>29898871.319499411</v>
      </c>
      <c r="H605" s="61">
        <f t="shared" si="649"/>
        <v>32234911.436063658</v>
      </c>
      <c r="I605" s="61">
        <f t="shared" si="649"/>
        <v>33988809.218142904</v>
      </c>
      <c r="J605" s="61">
        <f t="shared" si="649"/>
        <v>36241625.030669905</v>
      </c>
      <c r="K605" s="61">
        <f t="shared" si="649"/>
        <v>38760983.433862932</v>
      </c>
      <c r="L605" s="61">
        <f t="shared" si="649"/>
        <v>41405479.292869478</v>
      </c>
      <c r="M605" s="61">
        <f t="shared" si="649"/>
        <v>44328549.716307655</v>
      </c>
    </row>
    <row r="606" spans="1:95" x14ac:dyDescent="0.25">
      <c r="B606" s="129">
        <v>2006</v>
      </c>
      <c r="C606" s="130">
        <f>((C605/$B$605)^(1/1)-1)*100</f>
        <v>4.9317889643323953</v>
      </c>
      <c r="D606" s="130">
        <f>((D605/$B$605)^(1/2)-1)*100</f>
        <v>6.0469149816462009</v>
      </c>
      <c r="E606" s="130">
        <f>((E605/$B$605)^(1/3)-1)*100</f>
        <v>5.9094304154906796</v>
      </c>
      <c r="F606" s="130">
        <f>((F605/$B$605)^(1/4)-1)*100</f>
        <v>5.6934640978290485</v>
      </c>
      <c r="G606" s="130">
        <f>((G605/$B$605)^(1/5)-1)*100</f>
        <v>5.8705426170839958</v>
      </c>
      <c r="H606" s="130">
        <f>((H605/$B$605)^(1/6)-1)*100</f>
        <v>6.1918606406427212</v>
      </c>
      <c r="I606" s="130">
        <f>((I605/$B$605)^(1/7)-1)*100</f>
        <v>6.084266681301842</v>
      </c>
      <c r="J606" s="130">
        <f>((J605/$B$605)^(1/8)-1)*100</f>
        <v>6.1520951676385494</v>
      </c>
      <c r="K606" s="130">
        <f>((K605/$B$605)^(1/9)-1)*100</f>
        <v>6.2406286900836161</v>
      </c>
      <c r="L606" s="130">
        <f>((L605/$B$605)^(1/10)-1)*100</f>
        <v>6.2986800355686379</v>
      </c>
      <c r="M606" s="130">
        <f>((M605/$B$605)^(1/11)-1)*100</f>
        <v>6.367632527381839</v>
      </c>
    </row>
    <row r="607" spans="1:95" x14ac:dyDescent="0.25">
      <c r="B607" s="129">
        <v>2007</v>
      </c>
      <c r="C607" s="131"/>
      <c r="D607" s="130">
        <f>((D605/$C$605)^(1/1)-1)*100</f>
        <v>7.1738916120750895</v>
      </c>
      <c r="E607" s="130">
        <f>((E605/$C$605)^(1/2)-1)*100</f>
        <v>6.4016615844824543</v>
      </c>
      <c r="F607" s="130">
        <f>((F605/$C$605)^(1/3)-1)*100</f>
        <v>5.9485824598603632</v>
      </c>
      <c r="G607" s="130">
        <f>((G605/$C$605)^(1/4)-1)*100</f>
        <v>6.1065403556865183</v>
      </c>
      <c r="H607" s="130">
        <f>((H605/$C$605)^(1/5)-1)*100</f>
        <v>6.4456849785138326</v>
      </c>
      <c r="I607" s="130">
        <f>((I605/$C$605)^(1/6)-1)*100</f>
        <v>6.2775731839144644</v>
      </c>
      <c r="J607" s="130">
        <f>((J605/$C$605)^(1/7)-1)*100</f>
        <v>6.3275792923666696</v>
      </c>
      <c r="K607" s="130">
        <f>((K605/$C$605)^(1/8)-1)*100</f>
        <v>6.405377389054201</v>
      </c>
      <c r="L607" s="130">
        <f>((L605/$C$605)^(1/9)-1)*100</f>
        <v>6.4516517264345818</v>
      </c>
      <c r="M607" s="130">
        <f>((M605/$C$605)^(1/10)-1)*100</f>
        <v>6.5122930884891961</v>
      </c>
    </row>
    <row r="608" spans="1:95" x14ac:dyDescent="0.25">
      <c r="B608" s="129">
        <v>2008</v>
      </c>
      <c r="C608" s="132"/>
      <c r="D608" s="130"/>
      <c r="E608" s="130">
        <f>((E605/$D605)^(1/1)-1)*100</f>
        <v>5.6349957778633053</v>
      </c>
      <c r="F608" s="130">
        <f>((F605/$D605)^(1/2)-1)*100</f>
        <v>5.3411912541962314</v>
      </c>
      <c r="G608" s="130">
        <f>((G605/$D605)^(1/3)-1)*100</f>
        <v>5.7531240344109946</v>
      </c>
      <c r="H608" s="130">
        <f>((H605/$D605)^(1/4)-1)*100</f>
        <v>6.2644077455003222</v>
      </c>
      <c r="I608" s="130">
        <f>((I605/$D605)^(1/5)-1)*100</f>
        <v>6.0992110445747594</v>
      </c>
      <c r="J608" s="130">
        <f>((J605/$D605)^(1/6)-1)*100</f>
        <v>6.1871784068709967</v>
      </c>
      <c r="K608" s="130">
        <f>((K605/$D605)^(1/7)-1)*100</f>
        <v>6.2960404290545169</v>
      </c>
      <c r="L608" s="130">
        <f>((L605/$D605)^(1/8)-1)*100</f>
        <v>6.3617146363657229</v>
      </c>
      <c r="M608" s="130">
        <f>((M605/$D605)^(1/9)-1)*100</f>
        <v>6.4390347109745116</v>
      </c>
    </row>
    <row r="609" spans="1:95" x14ac:dyDescent="0.25">
      <c r="B609" s="129">
        <v>2009</v>
      </c>
      <c r="C609" s="131"/>
      <c r="D609" s="130"/>
      <c r="E609" s="130"/>
      <c r="F609" s="130">
        <f>((F605/$E$605)^(1/1)-1)*100</f>
        <v>5.0482038943628904</v>
      </c>
      <c r="G609" s="130">
        <f>((G605/$E$605)^(1/2)-1)*100</f>
        <v>5.8122376906083684</v>
      </c>
      <c r="H609" s="130">
        <f>((H605/$E$605)^(1/3)-1)*100</f>
        <v>6.4750440266017506</v>
      </c>
      <c r="I609" s="130">
        <f>((I605/$E$605)^(1/4)-1)*100</f>
        <v>6.2155832623600471</v>
      </c>
      <c r="J609" s="130">
        <f>((J605/$E$605)^(1/5)-1)*100</f>
        <v>6.297960819901216</v>
      </c>
      <c r="K609" s="130">
        <f>((K605/$E$605)^(1/6)-1)*100</f>
        <v>6.4066160194145461</v>
      </c>
      <c r="L609" s="130">
        <f>((L605/$E$605)^(1/7)-1)*100</f>
        <v>6.4659389375198106</v>
      </c>
      <c r="M609" s="130">
        <f>((M605/$E$605)^(1/8)-1)*100</f>
        <v>6.5399689331800515</v>
      </c>
    </row>
    <row r="610" spans="1:95" x14ac:dyDescent="0.25">
      <c r="B610" s="129">
        <v>2010</v>
      </c>
      <c r="C610" s="131"/>
      <c r="D610" s="130"/>
      <c r="E610" s="130"/>
      <c r="F610" s="130"/>
      <c r="G610" s="130">
        <f>((G605/$F$605)^(1/1)-1)*100</f>
        <v>6.5818284370934954</v>
      </c>
      <c r="H610" s="130">
        <f>((H605/$F$605)^(1/2)-1)*100</f>
        <v>7.1957153612702607</v>
      </c>
      <c r="I610" s="130">
        <f>((I605/$F$605)^(1/3)-1)*100</f>
        <v>6.6075854874366513</v>
      </c>
      <c r="J610" s="130">
        <f>((J605/$F$605)^(1/4)-1)*100</f>
        <v>6.6127163553800328</v>
      </c>
      <c r="K610" s="130">
        <f>((K605/$F$605)^(1/5)-1)*100</f>
        <v>6.680399145254512</v>
      </c>
      <c r="L610" s="130">
        <f>((L605/$F$605)^(1/6)-1)*100</f>
        <v>6.7040814121512415</v>
      </c>
      <c r="M610" s="130">
        <f>((M605/$F$605)^(1/7)-1)*100</f>
        <v>6.7548005768867991</v>
      </c>
    </row>
    <row r="611" spans="1:95" x14ac:dyDescent="0.25">
      <c r="B611" s="129">
        <v>2011</v>
      </c>
      <c r="C611" s="132"/>
      <c r="D611" s="130"/>
      <c r="E611" s="130"/>
      <c r="F611" s="130"/>
      <c r="G611" s="130"/>
      <c r="H611" s="130">
        <f>((H605/$G$605)^(1/1)-1)*100</f>
        <v>7.813138133547981</v>
      </c>
      <c r="I611" s="130">
        <f>((I605/$G$605)^(1/2)-1)*100</f>
        <v>6.6204663467265279</v>
      </c>
      <c r="J611" s="130">
        <f>((J605/$G$605)^(1/3)-1)*100</f>
        <v>6.6230143172285372</v>
      </c>
      <c r="K611" s="130">
        <f>((K605/$G$605)^(1/4)-1)*100</f>
        <v>6.7050560630240064</v>
      </c>
      <c r="L611" s="130">
        <f>((L605/$G$605)^(1/5)-1)*100</f>
        <v>6.7285488294158258</v>
      </c>
      <c r="M611" s="130">
        <f>((M605/$G$605)^(1/6)-1)*100</f>
        <v>6.7836565465160037</v>
      </c>
    </row>
    <row r="612" spans="1:95" x14ac:dyDescent="0.25">
      <c r="B612" s="129">
        <v>2012</v>
      </c>
      <c r="C612" s="131"/>
      <c r="D612" s="130"/>
      <c r="E612" s="130"/>
      <c r="F612" s="130"/>
      <c r="G612" s="130"/>
      <c r="H612" s="130"/>
      <c r="I612" s="130">
        <f>((I605/$H$605)^(1/1)-1)*100</f>
        <v>5.4409883692654537</v>
      </c>
      <c r="J612" s="130">
        <f>((J605/$H$605)^(1/2)-1)*100</f>
        <v>6.0328880717497757</v>
      </c>
      <c r="K612" s="130">
        <f>((K605/$H$605)^(1/3)-1)*100</f>
        <v>6.3382319886559291</v>
      </c>
      <c r="L612" s="130">
        <f>((L605/$H$605)^(1/4)-1)*100</f>
        <v>6.459110631675502</v>
      </c>
      <c r="M612" s="130">
        <f>((M605/$H$605)^(1/5)-1)*100</f>
        <v>6.5789428783158188</v>
      </c>
    </row>
    <row r="613" spans="1:95" x14ac:dyDescent="0.25">
      <c r="B613" s="129">
        <v>2013</v>
      </c>
      <c r="C613" s="131"/>
      <c r="D613" s="130"/>
      <c r="E613" s="130"/>
      <c r="F613" s="130"/>
      <c r="G613" s="130"/>
      <c r="H613" s="130"/>
      <c r="I613" s="130"/>
      <c r="J613" s="130">
        <f>((J605/$I$605)^(1/1)-1)*100</f>
        <v>6.6281104409049663</v>
      </c>
      <c r="K613" s="130">
        <f>((K605/$I$605)^(1/2)-1)*100</f>
        <v>6.7897128904526705</v>
      </c>
      <c r="L613" s="130">
        <f>((L605/$I$605)^(1/3)-1)*100</f>
        <v>6.8006646802142967</v>
      </c>
      <c r="M613" s="130">
        <f>((M605/$I$605)^(1/4)-1)*100</f>
        <v>6.8653452878545629</v>
      </c>
    </row>
    <row r="614" spans="1:95" x14ac:dyDescent="0.25">
      <c r="B614" s="129">
        <v>2014</v>
      </c>
      <c r="C614" s="131"/>
      <c r="D614" s="130"/>
      <c r="E614" s="130"/>
      <c r="F614" s="130"/>
      <c r="G614" s="130"/>
      <c r="H614" s="130"/>
      <c r="I614" s="130"/>
      <c r="J614" s="130"/>
      <c r="K614" s="130">
        <f>((K605/J$605)^(1/1)-1)*100</f>
        <v>6.9515602599524495</v>
      </c>
      <c r="L614" s="130">
        <f>((L605/J$605)^(1/2)-1)*100</f>
        <v>6.8870464871069625</v>
      </c>
      <c r="M614" s="130">
        <f>((M605/K$605)^(1/3)-1)*100</f>
        <v>4.5754106139890949</v>
      </c>
    </row>
    <row r="615" spans="1:95" x14ac:dyDescent="0.25">
      <c r="A615" s="129"/>
      <c r="C615" s="133"/>
      <c r="D615" s="133"/>
      <c r="E615" s="133"/>
      <c r="F615" s="133"/>
      <c r="G615" s="133"/>
      <c r="H615" s="133"/>
      <c r="I615" s="133"/>
      <c r="J615" s="134"/>
      <c r="K615" s="134"/>
      <c r="L615" s="130">
        <f>((L605/K$605)^(1/1)-1)*100</f>
        <v>6.8225716293261573</v>
      </c>
      <c r="M615" s="130">
        <f>((M605/L$605)^(1/2)-1)*100</f>
        <v>3.4696198102905473</v>
      </c>
    </row>
    <row r="616" spans="1:95" x14ac:dyDescent="0.25">
      <c r="A616" s="129"/>
      <c r="B616" s="129"/>
      <c r="C616" s="133"/>
      <c r="D616" s="133"/>
      <c r="E616" s="133"/>
      <c r="F616" s="133"/>
      <c r="G616" s="133"/>
      <c r="H616" s="133"/>
      <c r="I616" s="133"/>
      <c r="J616" s="134"/>
      <c r="K616" s="134"/>
      <c r="L616" s="39"/>
      <c r="M616" s="130">
        <f>((M605/L$605)^(1/1)-1)*100</f>
        <v>7.0596222368607187</v>
      </c>
    </row>
    <row r="617" spans="1:95" x14ac:dyDescent="0.25">
      <c r="A617" s="129"/>
      <c r="C617" s="133"/>
      <c r="D617" s="133"/>
      <c r="E617" s="133"/>
      <c r="F617" s="133"/>
      <c r="G617" s="133"/>
      <c r="H617" s="133"/>
      <c r="I617" s="133"/>
      <c r="J617" s="134"/>
      <c r="K617" s="134"/>
      <c r="L617" s="39"/>
    </row>
    <row r="618" spans="1:95" x14ac:dyDescent="0.25">
      <c r="A618" s="13"/>
      <c r="B618" s="135"/>
      <c r="C618" s="135"/>
      <c r="D618" s="135"/>
      <c r="E618" s="135"/>
      <c r="I618" s="15"/>
    </row>
    <row r="619" spans="1:95" x14ac:dyDescent="0.25">
      <c r="A619" s="14" t="s">
        <v>258</v>
      </c>
      <c r="B619" s="2"/>
      <c r="C619" s="2"/>
      <c r="D619" s="2"/>
      <c r="E619" s="2"/>
      <c r="F619" s="2"/>
      <c r="I619" s="15"/>
    </row>
    <row r="620" spans="1:95" x14ac:dyDescent="0.25">
      <c r="A620" s="15"/>
      <c r="D620" s="15"/>
      <c r="F620" s="15"/>
      <c r="H620" s="15"/>
      <c r="J620" s="15"/>
      <c r="L620" s="15"/>
    </row>
    <row r="621" spans="1:95" x14ac:dyDescent="0.25">
      <c r="B621" s="7">
        <v>2005</v>
      </c>
      <c r="C621" s="7">
        <v>2006</v>
      </c>
      <c r="D621" s="7">
        <v>2007</v>
      </c>
      <c r="E621" s="7">
        <v>2008</v>
      </c>
      <c r="F621" s="7">
        <v>2009</v>
      </c>
      <c r="G621" s="7">
        <v>2010</v>
      </c>
      <c r="H621" s="7">
        <v>2011</v>
      </c>
      <c r="I621" s="7">
        <v>2012</v>
      </c>
      <c r="J621" s="7">
        <v>2013</v>
      </c>
      <c r="K621" s="7">
        <v>2014</v>
      </c>
      <c r="L621" s="7">
        <v>2015</v>
      </c>
      <c r="M621" s="7">
        <v>2016</v>
      </c>
    </row>
    <row r="622" spans="1:95" x14ac:dyDescent="0.25">
      <c r="B622" s="61">
        <f t="shared" ref="B622:M622" si="650">B149</f>
        <v>6854440.8885891261</v>
      </c>
      <c r="C622" s="61">
        <f t="shared" si="650"/>
        <v>7015536.5802133009</v>
      </c>
      <c r="D622" s="61">
        <f t="shared" si="650"/>
        <v>7181356.6466073142</v>
      </c>
      <c r="E622" s="61">
        <f t="shared" si="650"/>
        <v>7720033.3214051193</v>
      </c>
      <c r="F622" s="61">
        <f t="shared" si="650"/>
        <v>8113750.3434257172</v>
      </c>
      <c r="G622" s="61">
        <f t="shared" si="650"/>
        <v>8332436.0063312761</v>
      </c>
      <c r="H622" s="61">
        <f t="shared" si="650"/>
        <v>8621829.3721541986</v>
      </c>
      <c r="I622" s="61">
        <f t="shared" si="650"/>
        <v>8901917.2029101979</v>
      </c>
      <c r="J622" s="61">
        <f t="shared" si="650"/>
        <v>9186730.5576323122</v>
      </c>
      <c r="K622" s="61">
        <f t="shared" si="650"/>
        <v>9497468.224964641</v>
      </c>
      <c r="L622" s="61">
        <f t="shared" si="650"/>
        <v>9719965.4459482208</v>
      </c>
      <c r="M622" s="61">
        <f t="shared" si="650"/>
        <v>9924181.601125706</v>
      </c>
      <c r="BJ622" s="23"/>
      <c r="BK622" s="23"/>
      <c r="BL622" s="23"/>
      <c r="BM622" s="23"/>
      <c r="BN622" s="23"/>
      <c r="BO622" s="23"/>
      <c r="BP622" s="23"/>
      <c r="BQ622" s="23"/>
      <c r="BR622" s="23"/>
      <c r="BS622" s="23"/>
      <c r="BT622" s="23"/>
      <c r="BU622" s="23"/>
      <c r="BV622" s="23"/>
      <c r="BW622" s="23"/>
      <c r="BX622" s="23"/>
      <c r="BY622" s="23"/>
      <c r="BZ622" s="23"/>
      <c r="CA622" s="23"/>
      <c r="CB622" s="23"/>
      <c r="CC622" s="23"/>
      <c r="CD622" s="23"/>
      <c r="CE622" s="23"/>
      <c r="CF622" s="23"/>
      <c r="CG622" s="23"/>
      <c r="CH622" s="23"/>
      <c r="CI622" s="23"/>
      <c r="CJ622" s="23"/>
      <c r="CK622" s="23"/>
      <c r="CL622" s="23"/>
      <c r="CM622" s="23"/>
      <c r="CN622" s="23"/>
      <c r="CO622" s="23"/>
      <c r="CP622" s="23"/>
      <c r="CQ622" s="23"/>
    </row>
    <row r="623" spans="1:95" x14ac:dyDescent="0.25">
      <c r="B623" s="129">
        <v>2006</v>
      </c>
      <c r="C623" s="130">
        <f>((C622/$B$622)^(1/1)-1)*100</f>
        <v>2.3502382505385278</v>
      </c>
      <c r="D623" s="130">
        <f>((D622/$B$622)^(1/2)-1)*100</f>
        <v>2.3569249205267706</v>
      </c>
      <c r="E623" s="130">
        <f>((E622/$B$622)^(1/3)-1)*100</f>
        <v>4.0436820191005474</v>
      </c>
      <c r="F623" s="130">
        <f>((F622/$B$622)^(1/4)-1)*100</f>
        <v>4.3067469810158965</v>
      </c>
      <c r="G623" s="130">
        <f>((G622/$B$622)^(1/5)-1)*100</f>
        <v>3.9824366793543176</v>
      </c>
      <c r="H623" s="130">
        <f>((H622/$B$622)^(1/6)-1)*100</f>
        <v>3.8973725145340588</v>
      </c>
      <c r="I623" s="130">
        <f>((I622/$B$622)^(1/7)-1)*100</f>
        <v>3.8044402033134528</v>
      </c>
      <c r="J623" s="130">
        <f>((J622/$B$622)^(1/8)-1)*100</f>
        <v>3.728624256787838</v>
      </c>
      <c r="K623" s="130">
        <f>((K622/$B$622)^(1/9)-1)*100</f>
        <v>3.6901046128405612</v>
      </c>
      <c r="L623" s="130">
        <f>((L622/$B$622)^(1/10)-1)*100</f>
        <v>3.5545697402594056</v>
      </c>
      <c r="M623" s="130">
        <f>((M622/$B$622)^(1/11)-1)*100</f>
        <v>3.4215760101133252</v>
      </c>
    </row>
    <row r="624" spans="1:95" x14ac:dyDescent="0.25">
      <c r="B624" s="129">
        <v>2007</v>
      </c>
      <c r="C624" s="130"/>
      <c r="D624" s="130">
        <f>((D622/$C$622)^(1/1)-1)*100</f>
        <v>2.363612027363593</v>
      </c>
      <c r="E624" s="130">
        <f>((E622/$C$622)^(1/2)-1)*100</f>
        <v>4.9008822339985825</v>
      </c>
      <c r="F624" s="130">
        <f>((F622/$C$622)^(1/3)-1)*100</f>
        <v>4.9671927015154438</v>
      </c>
      <c r="G624" s="130">
        <f>((G622/$C$622)^(1/4)-1)*100</f>
        <v>4.3945372115098857</v>
      </c>
      <c r="H624" s="130">
        <f>((H622/$C$622)^(1/5)-1)*100</f>
        <v>4.2095945236072962</v>
      </c>
      <c r="I624" s="130">
        <f>((I622/$C$622)^(1/6)-1)*100</f>
        <v>4.0488080698566575</v>
      </c>
      <c r="J624" s="130">
        <f>((J622/$C$622)^(1/7)-1)*100</f>
        <v>3.9270461120374689</v>
      </c>
      <c r="K624" s="130">
        <f>((K622/$C$622)^(1/8)-1)*100</f>
        <v>3.8588165219267223</v>
      </c>
      <c r="L624" s="130">
        <f>((L622/$C$622)^(1/9)-1)*100</f>
        <v>3.6892560758398307</v>
      </c>
      <c r="M624" s="130">
        <f>((M622/$C$622)^(1/10)-1)*100</f>
        <v>3.5293246336883355</v>
      </c>
    </row>
    <row r="625" spans="1:95" x14ac:dyDescent="0.25">
      <c r="B625" s="129">
        <v>2008</v>
      </c>
      <c r="C625" s="130"/>
      <c r="D625" s="130"/>
      <c r="E625" s="130">
        <f>((E622/$D$622)^(1/1)-1)*100</f>
        <v>7.5010433446762725</v>
      </c>
      <c r="F625" s="130">
        <f>((F622/$D$622)^(1/2)-1)*100</f>
        <v>6.2937116781221381</v>
      </c>
      <c r="G625" s="130">
        <f>((G622/$D$622)^(1/3)-1)*100</f>
        <v>5.0804273775907349</v>
      </c>
      <c r="H625" s="130">
        <f>((H622/$D$622)^(1/4)-1)*100</f>
        <v>4.6762683921188319</v>
      </c>
      <c r="I625" s="130">
        <f>((I622/$D$622)^(1/5)-1)*100</f>
        <v>4.3891619443466201</v>
      </c>
      <c r="J625" s="130">
        <f>((J622/$D$622)^(1/6)-1)*100</f>
        <v>4.1899302340438593</v>
      </c>
      <c r="K625" s="130">
        <f>((K622/$D$622)^(1/7)-1)*100</f>
        <v>4.0741926427354302</v>
      </c>
      <c r="L625" s="130">
        <f>((L622/$D$622)^(1/8)-1)*100</f>
        <v>3.856164143124019</v>
      </c>
      <c r="M625" s="130">
        <f>((M622/$D$622)^(1/9)-1)*100</f>
        <v>3.6596649562195438</v>
      </c>
    </row>
    <row r="626" spans="1:95" x14ac:dyDescent="0.25">
      <c r="B626" s="129">
        <v>2009</v>
      </c>
      <c r="C626" s="130"/>
      <c r="D626" s="130"/>
      <c r="E626" s="130"/>
      <c r="F626" s="130">
        <f>((F622/$E$622)^(1/1)-1)*100</f>
        <v>5.0999394125534447</v>
      </c>
      <c r="G626" s="130">
        <f>((G622/$E$622)^(1/2)-1)*100</f>
        <v>3.890636260761493</v>
      </c>
      <c r="H626" s="130">
        <f>((H622/$E$622)^(1/3)-1)*100</f>
        <v>3.7512687550038004</v>
      </c>
      <c r="I626" s="130">
        <f>((I622/$E$622)^(1/4)-1)*100</f>
        <v>3.6253699278091522</v>
      </c>
      <c r="J626" s="130">
        <f>((J622/$E$622)^(1/5)-1)*100</f>
        <v>3.5400477216552817</v>
      </c>
      <c r="K626" s="130">
        <f>((K622/$E$622)^(1/6)-1)*100</f>
        <v>3.5137667583789112</v>
      </c>
      <c r="L626" s="130">
        <f>((L622/$E$622)^(1/7)-1)*100</f>
        <v>3.3456547003394066</v>
      </c>
      <c r="M626" s="130">
        <f>((M622/$E$622)^(1/8)-1)*100</f>
        <v>3.1892464508201934</v>
      </c>
    </row>
    <row r="627" spans="1:95" s="23" customFormat="1" x14ac:dyDescent="0.25">
      <c r="A627" s="3"/>
      <c r="B627" s="129">
        <v>2010</v>
      </c>
      <c r="C627" s="130"/>
      <c r="D627" s="130"/>
      <c r="E627" s="130"/>
      <c r="F627" s="130"/>
      <c r="G627" s="130">
        <f>((G622/$F$622)^(1/1)-1)*100</f>
        <v>2.6952476185411856</v>
      </c>
      <c r="H627" s="130">
        <f>((H622/$F$622)^(1/2)-1)*100</f>
        <v>3.0834373126340298</v>
      </c>
      <c r="I627" s="130">
        <f>((I622/$F$622)^(1/3)-1)*100</f>
        <v>3.1384586186190999</v>
      </c>
      <c r="J627" s="130">
        <f>((J622/$F$622)^(1/4)-1)*100</f>
        <v>3.1537057920534739</v>
      </c>
      <c r="K627" s="130">
        <f>((K622/$F$622)^(1/5)-1)*100</f>
        <v>3.199416497792229</v>
      </c>
      <c r="L627" s="130">
        <f>((L622/$F$622)^(1/6)-1)*100</f>
        <v>3.0561340575965046</v>
      </c>
      <c r="M627" s="130">
        <f>((M622/$F$622)^(1/7)-1)*100</f>
        <v>2.9191407565358096</v>
      </c>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c r="AO627" s="3"/>
      <c r="AP627" s="3"/>
      <c r="AQ627" s="3"/>
      <c r="AR627" s="3"/>
      <c r="AS627" s="3"/>
      <c r="AT627" s="3"/>
      <c r="AU627" s="3"/>
      <c r="AV627" s="3"/>
      <c r="AW627" s="3"/>
      <c r="AX627" s="3"/>
      <c r="AY627" s="3"/>
      <c r="AZ627" s="3"/>
      <c r="BA627" s="3"/>
      <c r="BB627" s="3"/>
      <c r="BC627" s="3"/>
      <c r="BD627" s="3"/>
      <c r="BE627" s="3"/>
      <c r="BF627" s="3"/>
      <c r="BG627" s="3"/>
      <c r="BH627" s="3"/>
      <c r="BI627" s="3"/>
      <c r="BJ627" s="3"/>
      <c r="BK627" s="3"/>
      <c r="BL627" s="3"/>
      <c r="BM627" s="3"/>
      <c r="BN627" s="3"/>
      <c r="BO627" s="3"/>
      <c r="BP627" s="3"/>
      <c r="BQ627" s="3"/>
      <c r="BR627" s="3"/>
      <c r="BS627" s="3"/>
      <c r="BT627" s="3"/>
      <c r="BU627" s="3"/>
      <c r="BV627" s="3"/>
      <c r="BW627" s="3"/>
      <c r="BX627" s="3"/>
      <c r="BY627" s="3"/>
      <c r="BZ627" s="3"/>
      <c r="CA627" s="3"/>
      <c r="CB627" s="3"/>
      <c r="CC627" s="3"/>
      <c r="CD627" s="3"/>
      <c r="CE627" s="3"/>
      <c r="CF627" s="3"/>
      <c r="CG627" s="3"/>
      <c r="CH627" s="3"/>
      <c r="CI627" s="3"/>
      <c r="CJ627" s="3"/>
      <c r="CK627" s="3"/>
      <c r="CL627" s="3"/>
      <c r="CM627" s="3"/>
      <c r="CN627" s="3"/>
      <c r="CO627" s="3"/>
      <c r="CP627" s="3"/>
      <c r="CQ627" s="3"/>
    </row>
    <row r="628" spans="1:95" x14ac:dyDescent="0.25">
      <c r="B628" s="129">
        <v>2011</v>
      </c>
      <c r="C628" s="130"/>
      <c r="D628" s="130"/>
      <c r="E628" s="130"/>
      <c r="F628" s="130"/>
      <c r="G628" s="130"/>
      <c r="H628" s="130">
        <f>((H622/$G$622)^(1/1)-1)*100</f>
        <v>3.4730943700381323</v>
      </c>
      <c r="I628" s="130">
        <f>((I622/$G$622)^(1/2)-1)*100</f>
        <v>3.3607809054396309</v>
      </c>
      <c r="J628" s="130">
        <f>((J622/$G$622)^(1/3)-1)*100</f>
        <v>3.3069795497421062</v>
      </c>
      <c r="K628" s="130">
        <f>((K622/$G$622)^(1/4)-1)*100</f>
        <v>3.3258449863214912</v>
      </c>
      <c r="L628" s="130">
        <f>((L622/$G$622)^(1/5)-1)*100</f>
        <v>3.1284633880810597</v>
      </c>
      <c r="M628" s="130">
        <f>((M622/$G$622)^(1/6)-1)*100</f>
        <v>2.9565037074394285</v>
      </c>
    </row>
    <row r="629" spans="1:95" x14ac:dyDescent="0.25">
      <c r="B629" s="129">
        <v>2012</v>
      </c>
      <c r="C629" s="130"/>
      <c r="D629" s="130"/>
      <c r="E629" s="130"/>
      <c r="F629" s="130"/>
      <c r="G629" s="130"/>
      <c r="H629" s="130"/>
      <c r="I629" s="130">
        <f>((I622/$H$622)^(1/1)-1)*100</f>
        <v>3.2485893499655027</v>
      </c>
      <c r="J629" s="130">
        <f>((J622/$H$622)^(1/2)-1)*100</f>
        <v>3.2240221711096639</v>
      </c>
      <c r="K629" s="130">
        <f>((K622/$H$622)^(1/3)-1)*100</f>
        <v>3.2768084389454222</v>
      </c>
      <c r="L629" s="130">
        <f>((L622/$H$622)^(1/4)-1)*100</f>
        <v>3.0424851420822296</v>
      </c>
      <c r="M629" s="130">
        <f>((M622/$H$622)^(1/5)-1)*100</f>
        <v>2.8534954780918165</v>
      </c>
    </row>
    <row r="630" spans="1:95" x14ac:dyDescent="0.25">
      <c r="B630" s="129">
        <v>2013</v>
      </c>
      <c r="C630" s="130"/>
      <c r="D630" s="130"/>
      <c r="E630" s="130"/>
      <c r="F630" s="130"/>
      <c r="G630" s="130"/>
      <c r="H630" s="130"/>
      <c r="I630" s="130"/>
      <c r="J630" s="130">
        <f>((J622/$I$622)^(1/1)-1)*100</f>
        <v>3.1994608378182132</v>
      </c>
      <c r="K630" s="130">
        <f>((K622/$I$622)^(1/2)-1)*100</f>
        <v>3.290920875535619</v>
      </c>
      <c r="L630" s="130">
        <f>((L622/$I$622)^(1/3)-1)*100</f>
        <v>2.9738752075942232</v>
      </c>
      <c r="M630" s="130">
        <f>((M622/$I$622)^(1/4)-1)*100</f>
        <v>2.75495846727567</v>
      </c>
    </row>
    <row r="631" spans="1:95" x14ac:dyDescent="0.25">
      <c r="B631" s="129">
        <v>2014</v>
      </c>
      <c r="C631" s="130"/>
      <c r="D631" s="130"/>
      <c r="E631" s="130"/>
      <c r="F631" s="130"/>
      <c r="G631" s="130"/>
      <c r="H631" s="130"/>
      <c r="I631" s="130"/>
      <c r="J631" s="130"/>
      <c r="K631" s="130">
        <f>((K622/$J$622)^(1/1)-1)*100</f>
        <v>3.3824619692820912</v>
      </c>
      <c r="L631" s="130">
        <f>((L622/$J$622)^(1/2)-1)*100</f>
        <v>2.8612673768483754</v>
      </c>
      <c r="M631" s="130">
        <f>((M622/$J$622)^(1/3)-1)*100</f>
        <v>2.6072168778885629</v>
      </c>
    </row>
    <row r="632" spans="1:95" x14ac:dyDescent="0.25">
      <c r="A632" s="129"/>
      <c r="C632" s="133"/>
      <c r="D632" s="133"/>
      <c r="E632" s="133"/>
      <c r="F632" s="133"/>
      <c r="G632" s="133"/>
      <c r="H632" s="133"/>
      <c r="I632" s="133"/>
      <c r="J632" s="134"/>
      <c r="K632" s="134"/>
      <c r="L632" s="130">
        <f>((L622/$K$622)^(1/1)-1)*100</f>
        <v>2.3427003461694351</v>
      </c>
      <c r="M632" s="130">
        <f>((M622/$K$622)^(1/2)-1)*100</f>
        <v>2.2217770943732784</v>
      </c>
    </row>
    <row r="633" spans="1:95" x14ac:dyDescent="0.25">
      <c r="A633" s="129"/>
      <c r="B633" s="129"/>
      <c r="C633" s="133"/>
      <c r="D633" s="133"/>
      <c r="E633" s="133"/>
      <c r="F633" s="133"/>
      <c r="G633" s="133"/>
      <c r="H633" s="133"/>
      <c r="I633" s="133"/>
      <c r="J633" s="134"/>
      <c r="K633" s="134"/>
      <c r="L633" s="39"/>
      <c r="M633" s="130">
        <f>((M622/$L$622)^(1/1)-1)*100</f>
        <v>2.1009967197220147</v>
      </c>
    </row>
    <row r="634" spans="1:95" x14ac:dyDescent="0.25">
      <c r="A634" s="129"/>
      <c r="C634" s="133"/>
      <c r="D634" s="133"/>
      <c r="E634" s="133"/>
      <c r="F634" s="133"/>
      <c r="G634" s="133"/>
      <c r="H634" s="133"/>
      <c r="I634" s="133"/>
      <c r="J634" s="134"/>
      <c r="K634" s="134"/>
      <c r="L634" s="39"/>
    </row>
    <row r="635" spans="1:95" x14ac:dyDescent="0.25">
      <c r="A635" s="15"/>
      <c r="B635" s="135"/>
      <c r="C635" s="135"/>
      <c r="D635" s="135"/>
      <c r="E635" s="135"/>
      <c r="F635" s="79"/>
      <c r="H635" s="128"/>
      <c r="I635" s="136"/>
      <c r="J635" s="2"/>
      <c r="K635" s="64"/>
    </row>
    <row r="636" spans="1:95" x14ac:dyDescent="0.25">
      <c r="A636" s="14" t="s">
        <v>259</v>
      </c>
      <c r="D636" s="118"/>
      <c r="E636" s="118"/>
      <c r="F636" s="118"/>
      <c r="J636" s="128"/>
      <c r="K636" s="64"/>
    </row>
    <row r="637" spans="1:95" x14ac:dyDescent="0.25">
      <c r="A637" s="15"/>
      <c r="B637" s="15"/>
      <c r="D637" s="15"/>
      <c r="F637" s="15"/>
      <c r="H637" s="15"/>
      <c r="J637" s="15"/>
      <c r="L637" s="15"/>
    </row>
    <row r="638" spans="1:95" x14ac:dyDescent="0.25">
      <c r="A638" s="79"/>
      <c r="B638" s="137">
        <v>2005</v>
      </c>
      <c r="C638" s="7">
        <v>2006</v>
      </c>
      <c r="D638" s="137">
        <v>2007</v>
      </c>
      <c r="E638" s="7">
        <v>2008</v>
      </c>
      <c r="F638" s="137">
        <v>2009</v>
      </c>
      <c r="G638" s="7">
        <v>2010</v>
      </c>
      <c r="H638" s="137">
        <v>2011</v>
      </c>
      <c r="I638" s="7">
        <v>2012</v>
      </c>
      <c r="J638" s="137">
        <v>2013</v>
      </c>
      <c r="K638" s="7">
        <v>2014</v>
      </c>
      <c r="L638" s="137">
        <v>2015</v>
      </c>
      <c r="M638" s="7">
        <v>2016</v>
      </c>
    </row>
    <row r="639" spans="1:95" x14ac:dyDescent="0.25">
      <c r="A639" s="79"/>
      <c r="B639" s="61">
        <f t="shared" ref="B639:M639" si="651">B154</f>
        <v>4585546.0637622066</v>
      </c>
      <c r="C639" s="61">
        <f t="shared" si="651"/>
        <v>4869212.9338796176</v>
      </c>
      <c r="D639" s="61">
        <f t="shared" si="651"/>
        <v>5406037.6138392594</v>
      </c>
      <c r="E639" s="61">
        <f t="shared" si="651"/>
        <v>5759170.887796985</v>
      </c>
      <c r="F639" s="61">
        <f t="shared" si="651"/>
        <v>5949362.6182055902</v>
      </c>
      <c r="G639" s="61">
        <f t="shared" si="651"/>
        <v>6489910.3964294493</v>
      </c>
      <c r="H639" s="61">
        <f t="shared" si="651"/>
        <v>7271804.3455174305</v>
      </c>
      <c r="I639" s="61">
        <f t="shared" si="651"/>
        <v>7566056.8910406493</v>
      </c>
      <c r="J639" s="61">
        <f t="shared" si="651"/>
        <v>8287309.054939365</v>
      </c>
      <c r="K639" s="61">
        <f t="shared" si="651"/>
        <v>9144463.8729468249</v>
      </c>
      <c r="L639" s="61">
        <f t="shared" si="651"/>
        <v>10174155.965448532</v>
      </c>
      <c r="M639" s="61">
        <f t="shared" si="651"/>
        <v>11265872.499717012</v>
      </c>
    </row>
    <row r="640" spans="1:95" x14ac:dyDescent="0.25">
      <c r="B640" s="129">
        <v>2006</v>
      </c>
      <c r="C640" s="130">
        <f>((C639/$B$639)^(1/1)-1)*100</f>
        <v>6.186108833561188</v>
      </c>
      <c r="D640" s="130">
        <f>((D639/$B$639)^(1/2)-1)*100</f>
        <v>8.5785409200984866</v>
      </c>
      <c r="E640" s="130">
        <f>((E639/$B$639)^(1/3)-1)*100</f>
        <v>7.8920971875591883</v>
      </c>
      <c r="F640" s="130">
        <f>((F639/$B$639)^(1/4)-1)*100</f>
        <v>6.7259047039770703</v>
      </c>
      <c r="G640" s="130">
        <f>((G639/$B$639)^(1/5)-1)*100</f>
        <v>7.1937657397214805</v>
      </c>
      <c r="H640" s="130">
        <f>((H639/$B$639)^(1/6)-1)*100</f>
        <v>7.9879228197086816</v>
      </c>
      <c r="I640" s="130">
        <f>((I639/$B$639)^(1/7)-1)*100</f>
        <v>7.4158484440426164</v>
      </c>
      <c r="J640" s="130">
        <f>((J639/$B$639)^(1/8)-1)*100</f>
        <v>7.6782055191242371</v>
      </c>
      <c r="K640" s="130">
        <f>((K639/$B$639)^(1/9)-1)*100</f>
        <v>7.9710849304372999</v>
      </c>
      <c r="L640" s="130">
        <f>((L639/$B$639)^(1/10)-1)*100</f>
        <v>8.295580360769538</v>
      </c>
      <c r="M640" s="130">
        <f>((M639/$B$639)^(1/11)-1)*100</f>
        <v>8.5146876500766133</v>
      </c>
    </row>
    <row r="641" spans="1:95" x14ac:dyDescent="0.25">
      <c r="B641" s="129">
        <v>2007</v>
      </c>
      <c r="C641" s="130"/>
      <c r="D641" s="130">
        <f>((D639/$C$639)^(1/1)-1)*100</f>
        <v>11.024875832076585</v>
      </c>
      <c r="E641" s="130">
        <f>((E639/$C$639)^(1/2)-1)*100</f>
        <v>8.7553421748757678</v>
      </c>
      <c r="F641" s="130">
        <f>((F639/$C$639)^(1/3)-1)*100</f>
        <v>6.9064457614122166</v>
      </c>
      <c r="G641" s="130">
        <f>((G639/$C$639)^(1/4)-1)*100</f>
        <v>7.4471705295447332</v>
      </c>
      <c r="H641" s="130">
        <f>((H639/$C$639)^(1/5)-1)*100</f>
        <v>8.3519380206128915</v>
      </c>
      <c r="I641" s="130">
        <f>((I639/$C$639)^(1/6)-1)*100</f>
        <v>7.6221852145754942</v>
      </c>
      <c r="J641" s="130">
        <f>((J639/$C$639)^(1/7)-1)*100</f>
        <v>7.8930669136156428</v>
      </c>
      <c r="K641" s="130">
        <f>((K639/$C$639)^(1/8)-1)*100</f>
        <v>8.1963064228769653</v>
      </c>
      <c r="L641" s="130">
        <f>((L639/$C$639)^(1/9)-1)*100</f>
        <v>8.5325378113485293</v>
      </c>
      <c r="M641" s="130">
        <f>((M639/$C$639)^(1/10)-1)*100</f>
        <v>8.7503357609785226</v>
      </c>
    </row>
    <row r="642" spans="1:95" x14ac:dyDescent="0.25">
      <c r="B642" s="129">
        <v>2008</v>
      </c>
      <c r="C642" s="130"/>
      <c r="D642" s="130"/>
      <c r="E642" s="130">
        <f>((E639/$D$639)^(1/1)-1)*100</f>
        <v>6.53220157132679</v>
      </c>
      <c r="F642" s="130">
        <f>((F639/$D$639)^(1/2)-1)*100</f>
        <v>4.9048793468725371</v>
      </c>
      <c r="G642" s="130">
        <f>((G639/$D$639)^(1/3)-1)*100</f>
        <v>6.2804078991660628</v>
      </c>
      <c r="H642" s="130">
        <f>((H639/$D$639)^(1/4)-1)*100</f>
        <v>7.6938196246154389</v>
      </c>
      <c r="I642" s="130">
        <f>((I639/$D$639)^(1/5)-1)*100</f>
        <v>6.9542650833062325</v>
      </c>
      <c r="J642" s="130">
        <f>((J639/$D$639)^(1/6)-1)*100</f>
        <v>7.3797558084151449</v>
      </c>
      <c r="K642" s="130">
        <f>((K639/$D$639)^(1/7)-1)*100</f>
        <v>7.7981511216625998</v>
      </c>
      <c r="L642" s="130">
        <f>((L639/$D$639)^(1/8)-1)*100</f>
        <v>8.2249555160806676</v>
      </c>
      <c r="M642" s="130">
        <f>((M639/$D$639)^(1/9)-1)*100</f>
        <v>8.5005031348215567</v>
      </c>
    </row>
    <row r="643" spans="1:95" x14ac:dyDescent="0.25">
      <c r="B643" s="129">
        <v>2009</v>
      </c>
      <c r="C643" s="130"/>
      <c r="D643" s="130"/>
      <c r="E643" s="130"/>
      <c r="F643" s="130">
        <f>((F639/$E639)^(1/1)-1)*100</f>
        <v>3.3024151238783217</v>
      </c>
      <c r="G643" s="130">
        <f>((G639/$E639)^(1/2)-1)*100</f>
        <v>6.154734323222244</v>
      </c>
      <c r="H643" s="130">
        <f>((H639/$E639)^(1/3)-1)*100</f>
        <v>8.0838335605178067</v>
      </c>
      <c r="I643" s="130">
        <f>((I639/$E639)^(1/4)-1)*100</f>
        <v>7.0600419760936006</v>
      </c>
      <c r="J643" s="130">
        <f>((J639/$E639)^(1/5)-1)*100</f>
        <v>7.550074107011806</v>
      </c>
      <c r="K643" s="130">
        <f>((K639/$E639)^(1/6)-1)*100</f>
        <v>8.0106004843117251</v>
      </c>
      <c r="L643" s="130">
        <f>((L639/$E639)^(1/7)-1)*100</f>
        <v>8.468963301144905</v>
      </c>
      <c r="M643" s="130">
        <f>((M639/$E639)^(1/8)-1)*100</f>
        <v>8.7490841935145891</v>
      </c>
    </row>
    <row r="644" spans="1:95" x14ac:dyDescent="0.25">
      <c r="B644" s="129">
        <v>2010</v>
      </c>
      <c r="C644" s="130"/>
      <c r="D644" s="130"/>
      <c r="E644" s="130"/>
      <c r="F644" s="130"/>
      <c r="G644" s="130">
        <f>((G639/$F$639)^(1/1)-1)*100</f>
        <v>9.0858099079342391</v>
      </c>
      <c r="H644" s="130">
        <f>((H639/$F$639)^(1/2)-1)*100</f>
        <v>10.556905051003863</v>
      </c>
      <c r="I644" s="130">
        <f>((I639/$F$639)^(1/3)-1)*100</f>
        <v>8.3427165487256048</v>
      </c>
      <c r="J644" s="130">
        <f>((J639/$F$639)^(1/4)-1)*100</f>
        <v>8.6390035856654723</v>
      </c>
      <c r="K644" s="130">
        <f>((K639/$F$639)^(1/5)-1)*100</f>
        <v>8.9776808933321739</v>
      </c>
      <c r="L644" s="130">
        <f>((L639/$F$639)^(1/6)-1)*100</f>
        <v>9.3548355357069291</v>
      </c>
      <c r="M644" s="130">
        <f>((M639/$F$639)^(1/7)-1)*100</f>
        <v>9.5502781312635676</v>
      </c>
    </row>
    <row r="645" spans="1:95" x14ac:dyDescent="0.25">
      <c r="B645" s="129">
        <v>2011</v>
      </c>
      <c r="C645" s="130"/>
      <c r="D645" s="130"/>
      <c r="E645" s="130"/>
      <c r="F645" s="130"/>
      <c r="G645" s="130"/>
      <c r="H645" s="130">
        <f>((H639/$G$639)^(1/1)-1)*100</f>
        <v>12.047838896483931</v>
      </c>
      <c r="I645" s="130">
        <f>((I639/$G$639)^(1/2)-1)*100</f>
        <v>7.9730702638624251</v>
      </c>
      <c r="J645" s="130">
        <f>((J639/$G$639)^(1/3)-1)*100</f>
        <v>8.4904752004187678</v>
      </c>
      <c r="K645" s="130">
        <f>((K639/$G$639)^(1/4)-1)*100</f>
        <v>8.9506653908040246</v>
      </c>
      <c r="L645" s="130">
        <f>((L639/$G$639)^(1/5)-1)*100</f>
        <v>9.4087202249488087</v>
      </c>
      <c r="M645" s="130">
        <f>((M639/$G$639)^(1/6)-1)*100</f>
        <v>9.6278815438721743</v>
      </c>
    </row>
    <row r="646" spans="1:95" x14ac:dyDescent="0.25">
      <c r="B646" s="129">
        <v>2012</v>
      </c>
      <c r="C646" s="130"/>
      <c r="D646" s="130"/>
      <c r="E646" s="130"/>
      <c r="F646" s="130"/>
      <c r="G646" s="130"/>
      <c r="H646" s="130"/>
      <c r="I646" s="130">
        <f>((I639/$H639)^(1/1)-1)*100</f>
        <v>4.0464860101001587</v>
      </c>
      <c r="J646" s="130">
        <f>((J639/$H639)^(1/2)-1)*100</f>
        <v>6.7543731858390021</v>
      </c>
      <c r="K646" s="130">
        <f>((K639/$H639)^(1/3)-1)*100</f>
        <v>7.9374170277691558</v>
      </c>
      <c r="L646" s="130">
        <f>((L639/$H639)^(1/4)-1)*100</f>
        <v>8.7587109203107527</v>
      </c>
      <c r="M646" s="130">
        <f>((M639/$H639)^(1/5)-1)*100</f>
        <v>9.1501983644783671</v>
      </c>
    </row>
    <row r="647" spans="1:95" x14ac:dyDescent="0.25">
      <c r="B647" s="129">
        <v>2013</v>
      </c>
      <c r="C647" s="130"/>
      <c r="D647" s="130"/>
      <c r="E647" s="130"/>
      <c r="F647" s="130"/>
      <c r="G647" s="130"/>
      <c r="H647" s="130"/>
      <c r="I647" s="130"/>
      <c r="J647" s="130">
        <f>((J639/$I639)^(1/1)-1)*100</f>
        <v>9.5327351391289117</v>
      </c>
      <c r="K647" s="130">
        <f>((K639/$I639)^(1/2)-1)*100</f>
        <v>9.9371117269395839</v>
      </c>
      <c r="L647" s="130">
        <f>((L639/$I639)^(1/3)-1)*100</f>
        <v>10.376409563843204</v>
      </c>
      <c r="M647" s="130">
        <f>((M639/$I639)^(1/4)-1)*100</f>
        <v>10.464773734807054</v>
      </c>
    </row>
    <row r="648" spans="1:95" x14ac:dyDescent="0.25">
      <c r="B648" s="129">
        <v>2014</v>
      </c>
      <c r="C648" s="130"/>
      <c r="D648" s="130"/>
      <c r="E648" s="130"/>
      <c r="F648" s="130"/>
      <c r="G648" s="130"/>
      <c r="H648" s="130"/>
      <c r="I648" s="130"/>
      <c r="J648" s="130"/>
      <c r="K648" s="130">
        <f>((K639/$J$639)^(1/1)-1)*100</f>
        <v>10.342981205661461</v>
      </c>
      <c r="L648" s="130">
        <f>((L639/$J$639)^(1/2)-1)*100</f>
        <v>10.800680553447982</v>
      </c>
      <c r="M648" s="130">
        <f>((M639/$J$639)^(1/3)-1)*100</f>
        <v>10.777212373670952</v>
      </c>
    </row>
    <row r="649" spans="1:95" x14ac:dyDescent="0.25">
      <c r="B649" s="129"/>
      <c r="C649" s="133"/>
      <c r="D649" s="133"/>
      <c r="E649" s="133"/>
      <c r="F649" s="133"/>
      <c r="G649" s="133"/>
      <c r="H649" s="133"/>
      <c r="I649" s="133"/>
      <c r="J649" s="134"/>
      <c r="K649" s="134"/>
      <c r="L649" s="130">
        <f>((L639/$K$639)^(1/1)-1)*100</f>
        <v>11.260278424282145</v>
      </c>
      <c r="M649" s="130">
        <f>((M639/$K$639)^(1/2)-1)*100</f>
        <v>10.99496834690774</v>
      </c>
    </row>
    <row r="650" spans="1:95" x14ac:dyDescent="0.25">
      <c r="B650" s="129"/>
      <c r="C650" s="133"/>
      <c r="D650" s="133"/>
      <c r="E650" s="133"/>
      <c r="F650" s="133"/>
      <c r="G650" s="133"/>
      <c r="H650" s="133"/>
      <c r="I650" s="133"/>
      <c r="J650" s="134"/>
      <c r="K650" s="134"/>
      <c r="L650" s="39"/>
      <c r="M650" s="130">
        <f>((M639/$L$639)^(1/1)-1)*100</f>
        <v>10.730290925123942</v>
      </c>
    </row>
    <row r="651" spans="1:95" s="23" customFormat="1" x14ac:dyDescent="0.25">
      <c r="A651" s="3"/>
      <c r="B651" s="129"/>
      <c r="C651" s="133"/>
      <c r="D651" s="133"/>
      <c r="E651" s="133"/>
      <c r="F651" s="133"/>
      <c r="G651" s="133"/>
      <c r="H651" s="133"/>
      <c r="I651" s="133"/>
      <c r="J651" s="134"/>
      <c r="K651" s="134"/>
      <c r="L651" s="39"/>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c r="AP651" s="3"/>
      <c r="AQ651" s="3"/>
      <c r="AR651" s="3"/>
      <c r="AS651" s="3"/>
      <c r="AT651" s="3"/>
      <c r="AU651" s="3"/>
      <c r="AV651" s="3"/>
      <c r="AW651" s="3"/>
      <c r="AX651" s="3"/>
      <c r="AY651" s="3"/>
      <c r="AZ651" s="3"/>
      <c r="BA651" s="3"/>
      <c r="BB651" s="3"/>
      <c r="BC651" s="3"/>
      <c r="BD651" s="3"/>
      <c r="BE651" s="3"/>
      <c r="BF651" s="3"/>
      <c r="BG651" s="3"/>
      <c r="BH651" s="3"/>
      <c r="BI651" s="3"/>
      <c r="BJ651" s="3"/>
      <c r="BK651" s="3"/>
      <c r="BL651" s="3"/>
      <c r="BM651" s="3"/>
      <c r="BN651" s="3"/>
      <c r="BO651" s="3"/>
      <c r="BP651" s="3"/>
      <c r="BQ651" s="3"/>
      <c r="BR651" s="3"/>
      <c r="BS651" s="3"/>
      <c r="BT651" s="3"/>
      <c r="BU651" s="3"/>
      <c r="BV651" s="3"/>
      <c r="BW651" s="3"/>
      <c r="BX651" s="3"/>
      <c r="BY651" s="3"/>
      <c r="BZ651" s="3"/>
      <c r="CA651" s="3"/>
      <c r="CB651" s="3"/>
      <c r="CC651" s="3"/>
      <c r="CD651" s="3"/>
      <c r="CE651" s="3"/>
      <c r="CF651" s="3"/>
      <c r="CG651" s="3"/>
      <c r="CH651" s="3"/>
      <c r="CI651" s="3"/>
      <c r="CJ651" s="3"/>
      <c r="CK651" s="3"/>
      <c r="CL651" s="3"/>
      <c r="CM651" s="3"/>
      <c r="CN651" s="3"/>
      <c r="CO651" s="3"/>
      <c r="CP651" s="3"/>
      <c r="CQ651" s="3"/>
    </row>
    <row r="652" spans="1:95" x14ac:dyDescent="0.25">
      <c r="A652" s="129"/>
      <c r="B652" s="118"/>
      <c r="C652" s="118"/>
      <c r="D652" s="118"/>
      <c r="E652" s="118"/>
      <c r="F652" s="118"/>
      <c r="G652" s="118"/>
      <c r="H652" s="128"/>
      <c r="I652" s="128"/>
    </row>
    <row r="653" spans="1:95" x14ac:dyDescent="0.25">
      <c r="A653" s="14" t="s">
        <v>260</v>
      </c>
      <c r="C653" s="118"/>
      <c r="D653" s="118"/>
      <c r="E653" s="118"/>
      <c r="F653" s="118"/>
    </row>
    <row r="654" spans="1:95" x14ac:dyDescent="0.25">
      <c r="A654" s="15"/>
      <c r="B654" s="15"/>
      <c r="D654" s="15"/>
      <c r="F654" s="15"/>
      <c r="H654" s="15"/>
      <c r="J654" s="15"/>
      <c r="L654" s="15"/>
    </row>
    <row r="655" spans="1:95" x14ac:dyDescent="0.25">
      <c r="A655" s="6"/>
      <c r="B655" s="68">
        <v>2005</v>
      </c>
      <c r="C655" s="137">
        <v>2006</v>
      </c>
      <c r="D655" s="68">
        <v>2007</v>
      </c>
      <c r="E655" s="137">
        <v>2008</v>
      </c>
      <c r="F655" s="68">
        <v>2009</v>
      </c>
      <c r="G655" s="137">
        <v>2010</v>
      </c>
      <c r="H655" s="68">
        <v>2011</v>
      </c>
      <c r="I655" s="137">
        <v>2012</v>
      </c>
      <c r="J655" s="68">
        <v>2013</v>
      </c>
      <c r="K655" s="137">
        <v>2014</v>
      </c>
      <c r="L655" s="68">
        <v>2015</v>
      </c>
      <c r="M655" s="137">
        <v>2016</v>
      </c>
    </row>
    <row r="656" spans="1:95" x14ac:dyDescent="0.25">
      <c r="B656" s="13">
        <f t="shared" ref="B656:M656" si="652">B160</f>
        <v>11039122.358290683</v>
      </c>
      <c r="C656" s="13">
        <f t="shared" si="652"/>
        <v>11702982.028811557</v>
      </c>
      <c r="D656" s="13">
        <f t="shared" si="652"/>
        <v>12692495.577093113</v>
      </c>
      <c r="E656" s="13">
        <f t="shared" si="652"/>
        <v>13225206.353331439</v>
      </c>
      <c r="F656" s="13">
        <f t="shared" si="652"/>
        <v>13989390.694886709</v>
      </c>
      <c r="G656" s="13">
        <f t="shared" si="652"/>
        <v>15076524.916738687</v>
      </c>
      <c r="H656" s="13">
        <f t="shared" si="652"/>
        <v>16341277.718392029</v>
      </c>
      <c r="I656" s="13">
        <f t="shared" si="652"/>
        <v>17520835.124192055</v>
      </c>
      <c r="J656" s="13">
        <f t="shared" si="652"/>
        <v>18767585.418098226</v>
      </c>
      <c r="K656" s="13">
        <f t="shared" si="652"/>
        <v>20119051.335951466</v>
      </c>
      <c r="L656" s="13">
        <f t="shared" si="652"/>
        <v>21511357.881472729</v>
      </c>
      <c r="M656" s="13">
        <f t="shared" si="652"/>
        <v>23138495.615464937</v>
      </c>
    </row>
    <row r="657" spans="1:13" x14ac:dyDescent="0.25">
      <c r="B657" s="129">
        <v>2006</v>
      </c>
      <c r="C657" s="130">
        <f>((C656/$B$656)^(1/1)-1)*100</f>
        <v>6.0136997215389787</v>
      </c>
      <c r="D657" s="130">
        <f>((D656/$B$656)^(1/2)-1)*100</f>
        <v>7.2275138866852551</v>
      </c>
      <c r="E657" s="130">
        <f>((E656/$B$656)^(1/3)-1)*100</f>
        <v>6.2076916819302275</v>
      </c>
      <c r="F657" s="130">
        <f>((F656/$B$656)^(1/4)-1)*100</f>
        <v>6.1001659177509993</v>
      </c>
      <c r="G657" s="130">
        <f>((G656/$B$656)^(1/5)-1)*100</f>
        <v>6.4322738236519461</v>
      </c>
      <c r="H657" s="130">
        <f>((H656/$B$656)^(1/6)-1)*100</f>
        <v>6.7559060045268016</v>
      </c>
      <c r="I657" s="130">
        <f>((I656/$B$656)^(1/7)-1)*100</f>
        <v>6.8218356054040141</v>
      </c>
      <c r="J657" s="130">
        <f>((J656/$B$656)^(1/8)-1)*100</f>
        <v>6.858538917871071</v>
      </c>
      <c r="K657" s="130">
        <f>((K656/$B$656)^(1/9)-1)*100</f>
        <v>6.896543198235161</v>
      </c>
      <c r="L657" s="130">
        <f>((L656/$B$656)^(1/10)-1)*100</f>
        <v>6.8989225348532024</v>
      </c>
      <c r="M657" s="130">
        <f>((M656/$B$656)^(1/11)-1)*100</f>
        <v>6.9592216387421635</v>
      </c>
    </row>
    <row r="658" spans="1:13" x14ac:dyDescent="0.25">
      <c r="B658" s="129">
        <v>2007</v>
      </c>
      <c r="C658" s="130"/>
      <c r="D658" s="130">
        <f>((D656/$C$656)^(1/1)-1)*100</f>
        <v>8.4552257351628413</v>
      </c>
      <c r="E658" s="130">
        <f>((E656/$C$656)^(1/2)-1)*100</f>
        <v>6.3048207395420608</v>
      </c>
      <c r="F658" s="130">
        <f>((F656/$C$656)^(1/3)-1)*100</f>
        <v>6.1290036520910807</v>
      </c>
      <c r="G658" s="130">
        <f>((G656/$C$656)^(1/4)-1)*100</f>
        <v>6.537175322379718</v>
      </c>
      <c r="H658" s="130">
        <f>((H656/$C$656)^(1/5)-1)*100</f>
        <v>6.9049696466667365</v>
      </c>
      <c r="I658" s="130">
        <f>((I656/$C$656)^(1/6)-1)*100</f>
        <v>6.9571225804335723</v>
      </c>
      <c r="J658" s="130">
        <f>((J656/$C$656)^(1/7)-1)*100</f>
        <v>6.979778589031449</v>
      </c>
      <c r="K658" s="130">
        <f>((K656/$C$656)^(1/8)-1)*100</f>
        <v>7.0074143195370864</v>
      </c>
      <c r="L658" s="130">
        <f>((L656/$C$656)^(1/9)-1)*100</f>
        <v>6.9977357773713722</v>
      </c>
      <c r="M658" s="130">
        <f>((M656/$C$656)^(1/10)-1)*100</f>
        <v>7.0542364087329945</v>
      </c>
    </row>
    <row r="659" spans="1:13" x14ac:dyDescent="0.25">
      <c r="B659" s="129">
        <v>2008</v>
      </c>
      <c r="C659" s="130"/>
      <c r="D659" s="130"/>
      <c r="E659" s="130">
        <f>((E656/$D$656)^(1/1)-1)*100</f>
        <v>4.1970530775660819</v>
      </c>
      <c r="F659" s="130">
        <f>((F656/$D$656)^(1/2)-1)*100</f>
        <v>4.9846704426123711</v>
      </c>
      <c r="G659" s="130">
        <f>((G656/$D$656)^(1/3)-1)*100</f>
        <v>5.9053930455964299</v>
      </c>
      <c r="H659" s="130">
        <f>((H656/$D$656)^(1/4)-1)*100</f>
        <v>6.5208804689592004</v>
      </c>
      <c r="I659" s="130">
        <f>((I656/$D$656)^(1/5)-1)*100</f>
        <v>6.6599943679927165</v>
      </c>
      <c r="J659" s="130">
        <f>((J656/$D$656)^(1/6)-1)*100</f>
        <v>6.7358296244151905</v>
      </c>
      <c r="K659" s="130">
        <f>((K656/$D$656)^(1/7)-1)*100</f>
        <v>6.8021679198078777</v>
      </c>
      <c r="L659" s="130">
        <f>((L656/$D$656)^(1/8)-1)*100</f>
        <v>6.816932152847488</v>
      </c>
      <c r="M659" s="130">
        <f>((M656/$D$656)^(1/9)-1)*100</f>
        <v>6.8996923612060446</v>
      </c>
    </row>
    <row r="660" spans="1:13" x14ac:dyDescent="0.25">
      <c r="B660" s="129">
        <v>2009</v>
      </c>
      <c r="C660" s="130"/>
      <c r="D660" s="130"/>
      <c r="E660" s="130"/>
      <c r="F660" s="130">
        <f>((F656/$E$656)^(1/1)-1)*100</f>
        <v>5.7782413456465287</v>
      </c>
      <c r="G660" s="130">
        <f>((G656/$E$656)^(1/2)-1)*100</f>
        <v>6.7700377716696236</v>
      </c>
      <c r="H660" s="130">
        <f>((H656/$E$656)^(1/3)-1)*100</f>
        <v>7.3069500557309652</v>
      </c>
      <c r="I660" s="130">
        <f>((I656/$E$656)^(1/4)-1)*100</f>
        <v>7.284772951472096</v>
      </c>
      <c r="J660" s="130">
        <f>((J656/$E$656)^(1/5)-1)*100</f>
        <v>7.2509601457512396</v>
      </c>
      <c r="K660" s="130">
        <f>((K656/$E$656)^(1/6)-1)*100</f>
        <v>7.2426425806231043</v>
      </c>
      <c r="L660" s="130">
        <f>((L656/$E$656)^(1/7)-1)*100</f>
        <v>7.1965397893705596</v>
      </c>
      <c r="M660" s="130">
        <f>((M656/$E$656)^(1/8)-1)*100</f>
        <v>7.2424143671354191</v>
      </c>
    </row>
    <row r="661" spans="1:13" x14ac:dyDescent="0.25">
      <c r="B661" s="129">
        <v>2010</v>
      </c>
      <c r="C661" s="130"/>
      <c r="D661" s="130"/>
      <c r="E661" s="130"/>
      <c r="F661" s="130"/>
      <c r="G661" s="130">
        <f>((G656/$F$656)^(1/1)-1)*100</f>
        <v>7.7711334650860664</v>
      </c>
      <c r="H661" s="130">
        <f>((H656/$F$656)^(1/2)-1)*100</f>
        <v>8.0795694080377345</v>
      </c>
      <c r="I661" s="130">
        <f>((I656/$F$656)^(1/3)-1)*100</f>
        <v>7.7917032763973548</v>
      </c>
      <c r="J661" s="130">
        <f>((J656/$F$656)^(1/4)-1)*100</f>
        <v>7.6223325467181136</v>
      </c>
      <c r="K661" s="130">
        <f>((K656/$F$656)^(1/5)-1)*100</f>
        <v>7.5379466944218487</v>
      </c>
      <c r="L661" s="130">
        <f>((L656/$F$656)^(1/6)-1)*100</f>
        <v>7.4347648810449751</v>
      </c>
      <c r="M661" s="130">
        <f>((M656/$F$656)^(1/7)-1)*100</f>
        <v>7.4532298854375512</v>
      </c>
    </row>
    <row r="662" spans="1:13" x14ac:dyDescent="0.25">
      <c r="B662" s="129">
        <v>2011</v>
      </c>
      <c r="C662" s="130"/>
      <c r="D662" s="130"/>
      <c r="E662" s="130"/>
      <c r="F662" s="130"/>
      <c r="G662" s="130"/>
      <c r="H662" s="130">
        <f>((H656/$G$656)^(1/1)-1)*100</f>
        <v>8.3888880802309487</v>
      </c>
      <c r="I662" s="130">
        <f>((I656/$G$656)^(1/2)-1)*100</f>
        <v>7.801989654282826</v>
      </c>
      <c r="J662" s="130">
        <f>((J656/$G$656)^(1/3)-1)*100</f>
        <v>7.5727779104436177</v>
      </c>
      <c r="K662" s="130">
        <f>((K656/$G$656)^(1/4)-1)*100</f>
        <v>7.4797288805882767</v>
      </c>
      <c r="L662" s="130">
        <f>((L656/$G$656)^(1/5)-1)*100</f>
        <v>7.3676172515736882</v>
      </c>
      <c r="M662" s="130">
        <f>((M656/$G$656)^(1/6)-1)*100</f>
        <v>7.4003372007159118</v>
      </c>
    </row>
    <row r="663" spans="1:13" x14ac:dyDescent="0.25">
      <c r="A663" s="23"/>
      <c r="B663" s="129">
        <v>2012</v>
      </c>
      <c r="C663" s="130"/>
      <c r="D663" s="130"/>
      <c r="E663" s="130"/>
      <c r="F663" s="130"/>
      <c r="G663" s="130"/>
      <c r="H663" s="130"/>
      <c r="I663" s="130">
        <f>((I656/$H$656)^(1/1)-1)*100</f>
        <v>7.2182691349308659</v>
      </c>
      <c r="J663" s="130">
        <f>((J656/$H$656)^(1/2)-1)*100</f>
        <v>7.1670300523514197</v>
      </c>
      <c r="K663" s="130">
        <f>((K656/$H$656)^(1/3)-1)*100</f>
        <v>7.1783736440381496</v>
      </c>
      <c r="L663" s="130">
        <f>((L656/$H$656)^(1/4)-1)*100</f>
        <v>7.1138066481803541</v>
      </c>
      <c r="M663" s="130">
        <f>((M656/$H$656)^(1/5)-1)*100</f>
        <v>7.2037115854906686</v>
      </c>
    </row>
    <row r="664" spans="1:13" x14ac:dyDescent="0.25">
      <c r="B664" s="129">
        <v>2013</v>
      </c>
      <c r="C664" s="130"/>
      <c r="D664" s="130"/>
      <c r="E664" s="130"/>
      <c r="F664" s="130"/>
      <c r="G664" s="130"/>
      <c r="H664" s="130"/>
      <c r="I664" s="130"/>
      <c r="J664" s="130">
        <f>((J656/$I$656)^(1/1)-1)*100</f>
        <v>7.1158154566771215</v>
      </c>
      <c r="K664" s="130">
        <f>((K656/$I$656)^(1/2)-1)*100</f>
        <v>7.1584314657945569</v>
      </c>
      <c r="L664" s="130">
        <f>((L656/$I$656)^(1/3)-1)*100</f>
        <v>7.0790084413923759</v>
      </c>
      <c r="M664" s="130">
        <f>((M656/$I$656)^(1/4)-1)*100</f>
        <v>7.2000725069770066</v>
      </c>
    </row>
    <row r="665" spans="1:13" x14ac:dyDescent="0.25">
      <c r="B665" s="129">
        <v>2014</v>
      </c>
      <c r="C665" s="130"/>
      <c r="D665" s="130"/>
      <c r="E665" s="130"/>
      <c r="F665" s="130"/>
      <c r="G665" s="130"/>
      <c r="H665" s="130"/>
      <c r="I665" s="130"/>
      <c r="J665" s="130"/>
      <c r="K665" s="130">
        <f>((K656/$J$656)^(1/1)-1)*100</f>
        <v>7.2010644296840454</v>
      </c>
      <c r="L665" s="130">
        <f>((L656/$J$656)^(1/2)-1)*100</f>
        <v>7.0606096768659921</v>
      </c>
      <c r="M665" s="130">
        <f>((M656/$J$656)^(1/3)-1)*100</f>
        <v>7.2281729159253683</v>
      </c>
    </row>
    <row r="666" spans="1:13" x14ac:dyDescent="0.25">
      <c r="B666" s="129"/>
      <c r="C666" s="133"/>
      <c r="D666" s="133"/>
      <c r="E666" s="133"/>
      <c r="F666" s="133"/>
      <c r="G666" s="133"/>
      <c r="H666" s="133"/>
      <c r="I666" s="133"/>
      <c r="J666" s="134"/>
      <c r="K666" s="134"/>
      <c r="L666" s="130">
        <f>((L656/$K$656)^(1/1)-1)*100</f>
        <v>6.9203389477579424</v>
      </c>
      <c r="M666" s="130">
        <f>((M656/$K$656)^(1/2)-1)*100</f>
        <v>7.2417297295862326</v>
      </c>
    </row>
    <row r="667" spans="1:13" x14ac:dyDescent="0.25">
      <c r="M667" s="130">
        <f>((M656/$L$656)^(1/1)-1)*100</f>
        <v>7.5640865767643062</v>
      </c>
    </row>
  </sheetData>
  <mergeCells count="34">
    <mergeCell ref="A491:K491"/>
    <mergeCell ref="A480:K480"/>
    <mergeCell ref="A400:K400"/>
    <mergeCell ref="A419:K419"/>
    <mergeCell ref="A504:K504"/>
    <mergeCell ref="A180:L180"/>
    <mergeCell ref="A214:L214"/>
    <mergeCell ref="A448:K448"/>
    <mergeCell ref="A467:K467"/>
    <mergeCell ref="A479:G479"/>
    <mergeCell ref="A350:L350"/>
    <mergeCell ref="A320:E320"/>
    <mergeCell ref="A248:L248"/>
    <mergeCell ref="A267:L267"/>
    <mergeCell ref="A286:L286"/>
    <mergeCell ref="A303:L303"/>
    <mergeCell ref="A321:L321"/>
    <mergeCell ref="A333:L333"/>
    <mergeCell ref="A521:K521"/>
    <mergeCell ref="A548:K548"/>
    <mergeCell ref="A575:K575"/>
    <mergeCell ref="A2:L2"/>
    <mergeCell ref="A18:L18"/>
    <mergeCell ref="A24:L24"/>
    <mergeCell ref="A30:L30"/>
    <mergeCell ref="A44:L44"/>
    <mergeCell ref="A429:K429"/>
    <mergeCell ref="A409:K409"/>
    <mergeCell ref="A146:L146"/>
    <mergeCell ref="A78:L78"/>
    <mergeCell ref="A112:L112"/>
    <mergeCell ref="A370:K370"/>
    <mergeCell ref="A387:K387"/>
    <mergeCell ref="A391:K391"/>
  </mergeCells>
  <pageMargins left="0.75" right="0.75" top="1" bottom="1" header="0.5" footer="0.5"/>
  <pageSetup scale="51" orientation="landscape" r:id="rId1"/>
  <headerFooter alignWithMargins="0"/>
  <rowBreaks count="2" manualBreakCount="2">
    <brk id="434" max="10" man="1"/>
    <brk id="485" max="10" man="1"/>
  </rowBreaks>
  <ignoredErrors>
    <ignoredError sqref="L160 L483 L494 L58 L470 B470 B58 B494 B271 B160 C470 C58 C494 C271 C160 D470 D58 D494 D271 D160 E470 E58 E494 E271 E160 F470 F58 F494 F271 F160 G470 G58 G494 G271 G160 H470 H58 H494 H271 H160 I470 I58 I494 I271 I160 J470 J58 J494 J271 J160 K470 K58 K494 K271 K160 M470 M483 M58 M160 M494 B516:K516 L516:M516 B546:M546" formulaRange="1"/>
    <ignoredError sqref="L311:L313 B311:B313 C311:C313 D311:D313 E311:E313 F311:F313 G311:G313 H311:H313 I311:I313 J311:J313 K311:K313 M311 M31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Daniel Masolwa</cp:lastModifiedBy>
  <cp:lastPrinted>2014-05-07T09:30:15Z</cp:lastPrinted>
  <dcterms:created xsi:type="dcterms:W3CDTF">2014-05-06T07:06:47Z</dcterms:created>
  <dcterms:modified xsi:type="dcterms:W3CDTF">2017-11-22T08:42:27Z</dcterms:modified>
</cp:coreProperties>
</file>