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Rebasing 2022\SAM 2019 DOCS\SAM TZM Final DOCS Juni 2026\NATPUB 2025 FILES\NATPUB 2025 Final R ustis CFC edit\Natpub Final Draft CFC corrected -wilson\NATPUB 2025 Final submitted 28092026\"/>
    </mc:Choice>
  </mc:AlternateContent>
  <xr:revisionPtr revIDLastSave="0" documentId="8_{7564F0A4-46AD-4391-A20E-01BA90D137D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NatPub 2025 base 2019 f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Print_Area" localSheetId="0">'NatPub 2025 base 2019 f'!$A$1:$P$627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21" i="6" l="1"/>
  <c r="E620" i="6"/>
  <c r="D620" i="6"/>
  <c r="E619" i="6"/>
  <c r="D619" i="6"/>
  <c r="C619" i="6"/>
  <c r="G618" i="6"/>
  <c r="F618" i="6"/>
  <c r="E609" i="6"/>
  <c r="E608" i="6"/>
  <c r="D608" i="6"/>
  <c r="E607" i="6"/>
  <c r="D607" i="6"/>
  <c r="C607" i="6"/>
  <c r="G606" i="6"/>
  <c r="F606" i="6"/>
  <c r="G594" i="6"/>
  <c r="F594" i="6"/>
  <c r="E594" i="6"/>
  <c r="D594" i="6"/>
  <c r="C594" i="6"/>
  <c r="B594" i="6"/>
  <c r="G582" i="6"/>
  <c r="F582" i="6"/>
  <c r="E582" i="6"/>
  <c r="D582" i="6"/>
  <c r="C582" i="6"/>
  <c r="B582" i="6"/>
  <c r="F577" i="6"/>
  <c r="E577" i="6"/>
  <c r="D577" i="6"/>
  <c r="C577" i="6"/>
  <c r="B577" i="6"/>
  <c r="H576" i="6"/>
  <c r="G576" i="6"/>
  <c r="F576" i="6"/>
  <c r="E576" i="6"/>
  <c r="D576" i="6"/>
  <c r="C576" i="6"/>
  <c r="B576" i="6"/>
  <c r="H575" i="6"/>
  <c r="G575" i="6"/>
  <c r="F575" i="6"/>
  <c r="E575" i="6"/>
  <c r="D575" i="6"/>
  <c r="C575" i="6"/>
  <c r="B575" i="6"/>
  <c r="H574" i="6"/>
  <c r="G574" i="6"/>
  <c r="F574" i="6"/>
  <c r="E574" i="6"/>
  <c r="D574" i="6"/>
  <c r="C574" i="6"/>
  <c r="B574" i="6"/>
  <c r="H573" i="6"/>
  <c r="G573" i="6"/>
  <c r="F573" i="6"/>
  <c r="H572" i="6"/>
  <c r="G572" i="6"/>
  <c r="F572" i="6"/>
  <c r="E572" i="6"/>
  <c r="D572" i="6"/>
  <c r="C572" i="6"/>
  <c r="B572" i="6"/>
  <c r="H571" i="6"/>
  <c r="G571" i="6"/>
  <c r="F571" i="6"/>
  <c r="E571" i="6"/>
  <c r="D571" i="6"/>
  <c r="C571" i="6"/>
  <c r="B571" i="6"/>
  <c r="H570" i="6"/>
  <c r="G570" i="6"/>
  <c r="F570" i="6"/>
  <c r="E570" i="6"/>
  <c r="D570" i="6"/>
  <c r="C570" i="6"/>
  <c r="B570" i="6"/>
  <c r="H569" i="6"/>
  <c r="G569" i="6"/>
  <c r="F569" i="6"/>
  <c r="E569" i="6"/>
  <c r="D569" i="6"/>
  <c r="C569" i="6"/>
  <c r="B569" i="6"/>
  <c r="H568" i="6"/>
  <c r="G568" i="6"/>
  <c r="F568" i="6"/>
  <c r="E568" i="6"/>
  <c r="D568" i="6"/>
  <c r="C568" i="6"/>
  <c r="B568" i="6"/>
  <c r="H567" i="6"/>
  <c r="G567" i="6"/>
  <c r="F567" i="6"/>
  <c r="E567" i="6"/>
  <c r="D567" i="6"/>
  <c r="C567" i="6"/>
  <c r="B567" i="6"/>
  <c r="H566" i="6"/>
  <c r="G566" i="6"/>
  <c r="F566" i="6"/>
  <c r="E566" i="6"/>
  <c r="D566" i="6"/>
  <c r="C566" i="6"/>
  <c r="B566" i="6"/>
  <c r="H565" i="6"/>
  <c r="G565" i="6"/>
  <c r="F565" i="6"/>
  <c r="E565" i="6"/>
  <c r="D565" i="6"/>
  <c r="C565" i="6"/>
  <c r="B565" i="6"/>
  <c r="H564" i="6"/>
  <c r="G564" i="6"/>
  <c r="F564" i="6"/>
  <c r="E564" i="6"/>
  <c r="D564" i="6"/>
  <c r="C564" i="6"/>
  <c r="B564" i="6"/>
  <c r="H563" i="6"/>
  <c r="G563" i="6"/>
  <c r="F563" i="6"/>
  <c r="E563" i="6"/>
  <c r="D563" i="6"/>
  <c r="C563" i="6"/>
  <c r="B563" i="6"/>
  <c r="H562" i="6"/>
  <c r="G562" i="6"/>
  <c r="F562" i="6"/>
  <c r="E562" i="6"/>
  <c r="D562" i="6"/>
  <c r="C562" i="6"/>
  <c r="B562" i="6"/>
  <c r="H561" i="6"/>
  <c r="G561" i="6"/>
  <c r="F561" i="6"/>
  <c r="E561" i="6"/>
  <c r="D561" i="6"/>
  <c r="C561" i="6"/>
  <c r="B561" i="6"/>
  <c r="H560" i="6"/>
  <c r="G560" i="6"/>
  <c r="F560" i="6"/>
  <c r="E560" i="6"/>
  <c r="D560" i="6"/>
  <c r="C560" i="6"/>
  <c r="B560" i="6"/>
  <c r="H559" i="6"/>
  <c r="G559" i="6"/>
  <c r="F559" i="6"/>
  <c r="E559" i="6"/>
  <c r="D559" i="6"/>
  <c r="C559" i="6"/>
  <c r="B559" i="6"/>
  <c r="H558" i="6"/>
  <c r="G558" i="6"/>
  <c r="F558" i="6"/>
  <c r="E558" i="6"/>
  <c r="D558" i="6"/>
  <c r="C558" i="6"/>
  <c r="B558" i="6"/>
  <c r="H557" i="6"/>
  <c r="G557" i="6"/>
  <c r="F557" i="6"/>
  <c r="E557" i="6"/>
  <c r="D557" i="6"/>
  <c r="C557" i="6"/>
  <c r="B557" i="6"/>
  <c r="H556" i="6"/>
  <c r="G556" i="6"/>
  <c r="F556" i="6"/>
  <c r="E556" i="6"/>
  <c r="D556" i="6"/>
  <c r="C556" i="6"/>
  <c r="B556" i="6"/>
  <c r="H555" i="6"/>
  <c r="G555" i="6"/>
  <c r="F555" i="6"/>
  <c r="E555" i="6"/>
  <c r="D555" i="6"/>
  <c r="C555" i="6"/>
  <c r="B555" i="6"/>
  <c r="H554" i="6"/>
  <c r="G554" i="6"/>
  <c r="F554" i="6"/>
  <c r="E554" i="6"/>
  <c r="D554" i="6"/>
  <c r="C554" i="6"/>
  <c r="B554" i="6"/>
  <c r="H553" i="6"/>
  <c r="G553" i="6"/>
  <c r="F553" i="6"/>
  <c r="E553" i="6"/>
  <c r="D553" i="6"/>
  <c r="C553" i="6"/>
  <c r="B553" i="6"/>
  <c r="H552" i="6"/>
  <c r="G552" i="6"/>
  <c r="F552" i="6"/>
  <c r="E552" i="6"/>
  <c r="D552" i="6"/>
  <c r="C552" i="6"/>
  <c r="B552" i="6"/>
  <c r="H551" i="6"/>
  <c r="G551" i="6"/>
  <c r="F551" i="6"/>
  <c r="E551" i="6"/>
  <c r="D551" i="6"/>
  <c r="C551" i="6"/>
  <c r="B551" i="6"/>
  <c r="H550" i="6"/>
  <c r="G550" i="6"/>
  <c r="F550" i="6"/>
  <c r="E550" i="6"/>
  <c r="D550" i="6"/>
  <c r="C550" i="6"/>
  <c r="B550" i="6"/>
  <c r="O545" i="6"/>
  <c r="N545" i="6"/>
  <c r="M545" i="6"/>
  <c r="L545" i="6"/>
  <c r="K545" i="6"/>
  <c r="J545" i="6"/>
  <c r="I545" i="6"/>
  <c r="H545" i="6"/>
  <c r="G545" i="6"/>
  <c r="F545" i="6"/>
  <c r="E545" i="6"/>
  <c r="D545" i="6"/>
  <c r="C545" i="6"/>
  <c r="B545" i="6"/>
  <c r="O544" i="6"/>
  <c r="N544" i="6"/>
  <c r="M544" i="6"/>
  <c r="F544" i="6"/>
  <c r="E544" i="6"/>
  <c r="D544" i="6"/>
  <c r="C544" i="6"/>
  <c r="B544" i="6"/>
  <c r="O543" i="6"/>
  <c r="N543" i="6"/>
  <c r="M543" i="6"/>
  <c r="F543" i="6"/>
  <c r="E543" i="6"/>
  <c r="D543" i="6"/>
  <c r="C543" i="6"/>
  <c r="B543" i="6"/>
  <c r="O542" i="6"/>
  <c r="N542" i="6"/>
  <c r="M542" i="6"/>
  <c r="O541" i="6"/>
  <c r="N541" i="6"/>
  <c r="M541" i="6"/>
  <c r="F541" i="6"/>
  <c r="E541" i="6"/>
  <c r="D541" i="6"/>
  <c r="C541" i="6"/>
  <c r="B541" i="6"/>
  <c r="O540" i="6"/>
  <c r="N540" i="6"/>
  <c r="M540" i="6"/>
  <c r="F540" i="6"/>
  <c r="E540" i="6"/>
  <c r="D540" i="6"/>
  <c r="C540" i="6"/>
  <c r="B540" i="6"/>
  <c r="O539" i="6"/>
  <c r="N539" i="6"/>
  <c r="M539" i="6"/>
  <c r="F539" i="6"/>
  <c r="E539" i="6"/>
  <c r="D539" i="6"/>
  <c r="C539" i="6"/>
  <c r="B539" i="6"/>
  <c r="O538" i="6"/>
  <c r="N538" i="6"/>
  <c r="M538" i="6"/>
  <c r="F538" i="6"/>
  <c r="E538" i="6"/>
  <c r="D538" i="6"/>
  <c r="C538" i="6"/>
  <c r="B538" i="6"/>
  <c r="O537" i="6"/>
  <c r="N537" i="6"/>
  <c r="M537" i="6"/>
  <c r="F537" i="6"/>
  <c r="E537" i="6"/>
  <c r="D537" i="6"/>
  <c r="C537" i="6"/>
  <c r="B537" i="6"/>
  <c r="O536" i="6"/>
  <c r="N536" i="6"/>
  <c r="M536" i="6"/>
  <c r="F536" i="6"/>
  <c r="E536" i="6"/>
  <c r="D536" i="6"/>
  <c r="C536" i="6"/>
  <c r="B536" i="6"/>
  <c r="O535" i="6"/>
  <c r="N535" i="6"/>
  <c r="M535" i="6"/>
  <c r="F535" i="6"/>
  <c r="E535" i="6"/>
  <c r="D535" i="6"/>
  <c r="C535" i="6"/>
  <c r="B535" i="6"/>
  <c r="O534" i="6"/>
  <c r="N534" i="6"/>
  <c r="M534" i="6"/>
  <c r="F534" i="6"/>
  <c r="E534" i="6"/>
  <c r="D534" i="6"/>
  <c r="C534" i="6"/>
  <c r="B534" i="6"/>
  <c r="O533" i="6"/>
  <c r="N533" i="6"/>
  <c r="M533" i="6"/>
  <c r="F533" i="6"/>
  <c r="E533" i="6"/>
  <c r="D533" i="6"/>
  <c r="C533" i="6"/>
  <c r="B533" i="6"/>
  <c r="O532" i="6"/>
  <c r="N532" i="6"/>
  <c r="M532" i="6"/>
  <c r="F532" i="6"/>
  <c r="E532" i="6"/>
  <c r="D532" i="6"/>
  <c r="C532" i="6"/>
  <c r="B532" i="6"/>
  <c r="O531" i="6"/>
  <c r="N531" i="6"/>
  <c r="M531" i="6"/>
  <c r="F531" i="6"/>
  <c r="E531" i="6"/>
  <c r="D531" i="6"/>
  <c r="C531" i="6"/>
  <c r="B531" i="6"/>
  <c r="O530" i="6"/>
  <c r="N530" i="6"/>
  <c r="M530" i="6"/>
  <c r="F530" i="6"/>
  <c r="E530" i="6"/>
  <c r="D530" i="6"/>
  <c r="C530" i="6"/>
  <c r="B530" i="6"/>
  <c r="O529" i="6"/>
  <c r="N529" i="6"/>
  <c r="M529" i="6"/>
  <c r="F529" i="6"/>
  <c r="E529" i="6"/>
  <c r="D529" i="6"/>
  <c r="C529" i="6"/>
  <c r="B529" i="6"/>
  <c r="O528" i="6"/>
  <c r="N528" i="6"/>
  <c r="M528" i="6"/>
  <c r="F528" i="6"/>
  <c r="E528" i="6"/>
  <c r="D528" i="6"/>
  <c r="C528" i="6"/>
  <c r="B528" i="6"/>
  <c r="O527" i="6"/>
  <c r="N527" i="6"/>
  <c r="M527" i="6"/>
  <c r="F527" i="6"/>
  <c r="E527" i="6"/>
  <c r="D527" i="6"/>
  <c r="C527" i="6"/>
  <c r="B527" i="6"/>
  <c r="O526" i="6"/>
  <c r="N526" i="6"/>
  <c r="M526" i="6"/>
  <c r="F526" i="6"/>
  <c r="E526" i="6"/>
  <c r="D526" i="6"/>
  <c r="C526" i="6"/>
  <c r="B526" i="6"/>
  <c r="O525" i="6"/>
  <c r="N525" i="6"/>
  <c r="M525" i="6"/>
  <c r="F525" i="6"/>
  <c r="E525" i="6"/>
  <c r="D525" i="6"/>
  <c r="C525" i="6"/>
  <c r="B525" i="6"/>
  <c r="O524" i="6"/>
  <c r="N524" i="6"/>
  <c r="M524" i="6"/>
  <c r="F524" i="6"/>
  <c r="E524" i="6"/>
  <c r="D524" i="6"/>
  <c r="C524" i="6"/>
  <c r="B524" i="6"/>
  <c r="O523" i="6"/>
  <c r="N523" i="6"/>
  <c r="M523" i="6"/>
  <c r="F523" i="6"/>
  <c r="E523" i="6"/>
  <c r="D523" i="6"/>
  <c r="C523" i="6"/>
  <c r="B523" i="6"/>
  <c r="O522" i="6"/>
  <c r="N522" i="6"/>
  <c r="M522" i="6"/>
  <c r="F522" i="6"/>
  <c r="E522" i="6"/>
  <c r="D522" i="6"/>
  <c r="C522" i="6"/>
  <c r="B522" i="6"/>
  <c r="O521" i="6"/>
  <c r="N521" i="6"/>
  <c r="M521" i="6"/>
  <c r="F521" i="6"/>
  <c r="E521" i="6"/>
  <c r="D521" i="6"/>
  <c r="C521" i="6"/>
  <c r="B521" i="6"/>
  <c r="O520" i="6"/>
  <c r="N520" i="6"/>
  <c r="M520" i="6"/>
  <c r="F520" i="6"/>
  <c r="E520" i="6"/>
  <c r="D520" i="6"/>
  <c r="C520" i="6"/>
  <c r="B520" i="6"/>
  <c r="O519" i="6"/>
  <c r="N519" i="6"/>
  <c r="M519" i="6"/>
  <c r="F519" i="6"/>
  <c r="E519" i="6"/>
  <c r="D519" i="6"/>
  <c r="C519" i="6"/>
  <c r="B519" i="6"/>
  <c r="H514" i="6"/>
  <c r="G514" i="6"/>
  <c r="F514" i="6"/>
  <c r="E514" i="6"/>
  <c r="D514" i="6"/>
  <c r="C514" i="6"/>
  <c r="B514" i="6"/>
  <c r="H513" i="6"/>
  <c r="G513" i="6"/>
  <c r="F513" i="6"/>
  <c r="E513" i="6"/>
  <c r="D513" i="6"/>
  <c r="C513" i="6"/>
  <c r="B513" i="6"/>
  <c r="H512" i="6"/>
  <c r="G512" i="6"/>
  <c r="F512" i="6"/>
  <c r="E512" i="6"/>
  <c r="D512" i="6"/>
  <c r="C512" i="6"/>
  <c r="B512" i="6"/>
  <c r="H511" i="6"/>
  <c r="G511" i="6"/>
  <c r="F511" i="6"/>
  <c r="H510" i="6"/>
  <c r="G510" i="6"/>
  <c r="F510" i="6"/>
  <c r="E510" i="6"/>
  <c r="D510" i="6"/>
  <c r="C510" i="6"/>
  <c r="B510" i="6"/>
  <c r="H509" i="6"/>
  <c r="G509" i="6"/>
  <c r="F509" i="6"/>
  <c r="E509" i="6"/>
  <c r="D509" i="6"/>
  <c r="C509" i="6"/>
  <c r="B509" i="6"/>
  <c r="H508" i="6"/>
  <c r="G508" i="6"/>
  <c r="F508" i="6"/>
  <c r="E508" i="6"/>
  <c r="D508" i="6"/>
  <c r="C508" i="6"/>
  <c r="B508" i="6"/>
  <c r="H507" i="6"/>
  <c r="G507" i="6"/>
  <c r="F507" i="6"/>
  <c r="E507" i="6"/>
  <c r="D507" i="6"/>
  <c r="C507" i="6"/>
  <c r="B507" i="6"/>
  <c r="H506" i="6"/>
  <c r="G506" i="6"/>
  <c r="F506" i="6"/>
  <c r="E506" i="6"/>
  <c r="D506" i="6"/>
  <c r="C506" i="6"/>
  <c r="B506" i="6"/>
  <c r="H505" i="6"/>
  <c r="G505" i="6"/>
  <c r="F505" i="6"/>
  <c r="E505" i="6"/>
  <c r="D505" i="6"/>
  <c r="C505" i="6"/>
  <c r="B505" i="6"/>
  <c r="H504" i="6"/>
  <c r="G504" i="6"/>
  <c r="F504" i="6"/>
  <c r="E504" i="6"/>
  <c r="D504" i="6"/>
  <c r="C504" i="6"/>
  <c r="B504" i="6"/>
  <c r="H503" i="6"/>
  <c r="G503" i="6"/>
  <c r="F503" i="6"/>
  <c r="E503" i="6"/>
  <c r="D503" i="6"/>
  <c r="C503" i="6"/>
  <c r="B503" i="6"/>
  <c r="H502" i="6"/>
  <c r="G502" i="6"/>
  <c r="F502" i="6"/>
  <c r="E502" i="6"/>
  <c r="D502" i="6"/>
  <c r="C502" i="6"/>
  <c r="B502" i="6"/>
  <c r="H501" i="6"/>
  <c r="G501" i="6"/>
  <c r="F501" i="6"/>
  <c r="E501" i="6"/>
  <c r="D501" i="6"/>
  <c r="C501" i="6"/>
  <c r="B501" i="6"/>
  <c r="H500" i="6"/>
  <c r="G500" i="6"/>
  <c r="F500" i="6"/>
  <c r="E500" i="6"/>
  <c r="D500" i="6"/>
  <c r="C500" i="6"/>
  <c r="B500" i="6"/>
  <c r="H499" i="6"/>
  <c r="G499" i="6"/>
  <c r="F499" i="6"/>
  <c r="E499" i="6"/>
  <c r="D499" i="6"/>
  <c r="C499" i="6"/>
  <c r="B499" i="6"/>
  <c r="H498" i="6"/>
  <c r="G498" i="6"/>
  <c r="F498" i="6"/>
  <c r="E498" i="6"/>
  <c r="D498" i="6"/>
  <c r="C498" i="6"/>
  <c r="B498" i="6"/>
  <c r="H497" i="6"/>
  <c r="G497" i="6"/>
  <c r="F497" i="6"/>
  <c r="E497" i="6"/>
  <c r="D497" i="6"/>
  <c r="C497" i="6"/>
  <c r="B497" i="6"/>
  <c r="H496" i="6"/>
  <c r="G496" i="6"/>
  <c r="F496" i="6"/>
  <c r="E496" i="6"/>
  <c r="D496" i="6"/>
  <c r="C496" i="6"/>
  <c r="B496" i="6"/>
  <c r="H495" i="6"/>
  <c r="G495" i="6"/>
  <c r="F495" i="6"/>
  <c r="E495" i="6"/>
  <c r="D495" i="6"/>
  <c r="C495" i="6"/>
  <c r="B495" i="6"/>
  <c r="H494" i="6"/>
  <c r="G494" i="6"/>
  <c r="F494" i="6"/>
  <c r="E494" i="6"/>
  <c r="D494" i="6"/>
  <c r="C494" i="6"/>
  <c r="B494" i="6"/>
  <c r="H493" i="6"/>
  <c r="G493" i="6"/>
  <c r="F493" i="6"/>
  <c r="E493" i="6"/>
  <c r="D493" i="6"/>
  <c r="C493" i="6"/>
  <c r="B493" i="6"/>
  <c r="H492" i="6"/>
  <c r="G492" i="6"/>
  <c r="F492" i="6"/>
  <c r="E492" i="6"/>
  <c r="D492" i="6"/>
  <c r="C492" i="6"/>
  <c r="B492" i="6"/>
  <c r="H491" i="6"/>
  <c r="G491" i="6"/>
  <c r="F491" i="6"/>
  <c r="E491" i="6"/>
  <c r="D491" i="6"/>
  <c r="C491" i="6"/>
  <c r="B491" i="6"/>
  <c r="H490" i="6"/>
  <c r="G490" i="6"/>
  <c r="F490" i="6"/>
  <c r="E490" i="6"/>
  <c r="D490" i="6"/>
  <c r="C490" i="6"/>
  <c r="B490" i="6"/>
  <c r="H489" i="6"/>
  <c r="G489" i="6"/>
  <c r="F489" i="6"/>
  <c r="E489" i="6"/>
  <c r="D489" i="6"/>
  <c r="C489" i="6"/>
  <c r="B489" i="6"/>
  <c r="H488" i="6"/>
  <c r="G488" i="6"/>
  <c r="F488" i="6"/>
  <c r="E488" i="6"/>
  <c r="D488" i="6"/>
  <c r="C488" i="6"/>
  <c r="B488" i="6"/>
  <c r="H482" i="6"/>
  <c r="G482" i="6"/>
  <c r="F482" i="6"/>
  <c r="H481" i="6"/>
  <c r="G481" i="6"/>
  <c r="F481" i="6"/>
  <c r="E481" i="6"/>
  <c r="D481" i="6"/>
  <c r="C481" i="6"/>
  <c r="B481" i="6"/>
  <c r="H480" i="6"/>
  <c r="G480" i="6"/>
  <c r="F480" i="6"/>
  <c r="E480" i="6"/>
  <c r="D480" i="6"/>
  <c r="C480" i="6"/>
  <c r="B480" i="6"/>
  <c r="H465" i="6"/>
  <c r="G465" i="6"/>
  <c r="F465" i="6"/>
  <c r="E465" i="6"/>
  <c r="D465" i="6"/>
  <c r="C465" i="6"/>
  <c r="B465" i="6"/>
  <c r="H464" i="6"/>
  <c r="G464" i="6"/>
  <c r="F464" i="6"/>
  <c r="E464" i="6"/>
  <c r="D464" i="6"/>
  <c r="C464" i="6"/>
  <c r="B464" i="6"/>
  <c r="H463" i="6"/>
  <c r="G463" i="6"/>
  <c r="F463" i="6"/>
  <c r="E463" i="6"/>
  <c r="D463" i="6"/>
  <c r="C463" i="6"/>
  <c r="B463" i="6"/>
  <c r="H462" i="6"/>
  <c r="G462" i="6"/>
  <c r="F462" i="6"/>
  <c r="E462" i="6"/>
  <c r="D462" i="6"/>
  <c r="C462" i="6"/>
  <c r="B462" i="6"/>
  <c r="H461" i="6"/>
  <c r="G461" i="6"/>
  <c r="F461" i="6"/>
  <c r="E461" i="6"/>
  <c r="D461" i="6"/>
  <c r="C461" i="6"/>
  <c r="B461" i="6"/>
  <c r="H460" i="6"/>
  <c r="G460" i="6"/>
  <c r="F460" i="6"/>
  <c r="E460" i="6"/>
  <c r="D460" i="6"/>
  <c r="C460" i="6"/>
  <c r="B460" i="6"/>
  <c r="H459" i="6"/>
  <c r="G459" i="6"/>
  <c r="F459" i="6"/>
  <c r="E459" i="6"/>
  <c r="D459" i="6"/>
  <c r="C459" i="6"/>
  <c r="B459" i="6"/>
  <c r="H458" i="6"/>
  <c r="G458" i="6"/>
  <c r="F458" i="6"/>
  <c r="E458" i="6"/>
  <c r="D458" i="6"/>
  <c r="C458" i="6"/>
  <c r="B458" i="6"/>
  <c r="H457" i="6"/>
  <c r="G457" i="6"/>
  <c r="F457" i="6"/>
  <c r="E457" i="6"/>
  <c r="D457" i="6"/>
  <c r="C457" i="6"/>
  <c r="B457" i="6"/>
  <c r="H456" i="6"/>
  <c r="G456" i="6"/>
  <c r="F456" i="6"/>
  <c r="E456" i="6"/>
  <c r="D456" i="6"/>
  <c r="C456" i="6"/>
  <c r="B456" i="6"/>
  <c r="H451" i="6"/>
  <c r="G451" i="6"/>
  <c r="F451" i="6"/>
  <c r="E451" i="6"/>
  <c r="D451" i="6"/>
  <c r="C451" i="6"/>
  <c r="B451" i="6"/>
  <c r="H450" i="6"/>
  <c r="G450" i="6"/>
  <c r="F450" i="6"/>
  <c r="E450" i="6"/>
  <c r="D450" i="6"/>
  <c r="C450" i="6"/>
  <c r="B450" i="6"/>
  <c r="H449" i="6"/>
  <c r="G449" i="6"/>
  <c r="F449" i="6"/>
  <c r="E449" i="6"/>
  <c r="D449" i="6"/>
  <c r="C449" i="6"/>
  <c r="B449" i="6"/>
  <c r="H448" i="6"/>
  <c r="G448" i="6"/>
  <c r="F448" i="6"/>
  <c r="E448" i="6"/>
  <c r="D448" i="6"/>
  <c r="C448" i="6"/>
  <c r="B448" i="6"/>
  <c r="H447" i="6"/>
  <c r="G447" i="6"/>
  <c r="F447" i="6"/>
  <c r="E447" i="6"/>
  <c r="D447" i="6"/>
  <c r="C447" i="6"/>
  <c r="B447" i="6"/>
  <c r="H446" i="6"/>
  <c r="G446" i="6"/>
  <c r="F446" i="6"/>
  <c r="E446" i="6"/>
  <c r="D446" i="6"/>
  <c r="C446" i="6"/>
  <c r="B446" i="6"/>
  <c r="H445" i="6"/>
  <c r="G445" i="6"/>
  <c r="F445" i="6"/>
  <c r="E445" i="6"/>
  <c r="D445" i="6"/>
  <c r="C445" i="6"/>
  <c r="B445" i="6"/>
  <c r="H444" i="6"/>
  <c r="G444" i="6"/>
  <c r="F444" i="6"/>
  <c r="E444" i="6"/>
  <c r="D444" i="6"/>
  <c r="C444" i="6"/>
  <c r="B444" i="6"/>
  <c r="H440" i="6"/>
  <c r="G440" i="6"/>
  <c r="F440" i="6"/>
  <c r="H439" i="6"/>
  <c r="G439" i="6"/>
  <c r="F439" i="6"/>
  <c r="H438" i="6"/>
  <c r="G438" i="6"/>
  <c r="F438" i="6"/>
  <c r="E438" i="6"/>
  <c r="D438" i="6"/>
  <c r="C438" i="6"/>
  <c r="B438" i="6"/>
  <c r="H437" i="6"/>
  <c r="G437" i="6"/>
  <c r="F437" i="6"/>
  <c r="E437" i="6"/>
  <c r="D437" i="6"/>
  <c r="C437" i="6"/>
  <c r="B437" i="6"/>
  <c r="H436" i="6"/>
  <c r="G436" i="6"/>
  <c r="F436" i="6"/>
  <c r="E436" i="6"/>
  <c r="D436" i="6"/>
  <c r="C436" i="6"/>
  <c r="B436" i="6"/>
  <c r="H435" i="6"/>
  <c r="G435" i="6"/>
  <c r="F435" i="6"/>
  <c r="E435" i="6"/>
  <c r="D435" i="6"/>
  <c r="C435" i="6"/>
  <c r="B435" i="6"/>
  <c r="H434" i="6"/>
  <c r="G434" i="6"/>
  <c r="F434" i="6"/>
  <c r="E434" i="6"/>
  <c r="D434" i="6"/>
  <c r="C434" i="6"/>
  <c r="B434" i="6"/>
  <c r="H433" i="6"/>
  <c r="G433" i="6"/>
  <c r="F433" i="6"/>
  <c r="E433" i="6"/>
  <c r="D433" i="6"/>
  <c r="C433" i="6"/>
  <c r="B433" i="6"/>
  <c r="H432" i="6"/>
  <c r="G432" i="6"/>
  <c r="F432" i="6"/>
  <c r="E432" i="6"/>
  <c r="D432" i="6"/>
  <c r="C432" i="6"/>
  <c r="B432" i="6"/>
  <c r="H431" i="6"/>
  <c r="G431" i="6"/>
  <c r="F431" i="6"/>
  <c r="E431" i="6"/>
  <c r="D431" i="6"/>
  <c r="C431" i="6"/>
  <c r="B431" i="6"/>
  <c r="H430" i="6"/>
  <c r="G430" i="6"/>
  <c r="F430" i="6"/>
  <c r="E430" i="6"/>
  <c r="D430" i="6"/>
  <c r="C430" i="6"/>
  <c r="B430" i="6"/>
  <c r="H429" i="6"/>
  <c r="G429" i="6"/>
  <c r="F429" i="6"/>
  <c r="E429" i="6"/>
  <c r="D429" i="6"/>
  <c r="C429" i="6"/>
  <c r="B429" i="6"/>
  <c r="H427" i="6"/>
  <c r="G427" i="6"/>
  <c r="F427" i="6"/>
  <c r="H424" i="6"/>
  <c r="G424" i="6"/>
  <c r="F424" i="6"/>
  <c r="E424" i="6"/>
  <c r="D424" i="6"/>
  <c r="C424" i="6"/>
  <c r="B424" i="6"/>
  <c r="H423" i="6"/>
  <c r="G423" i="6"/>
  <c r="F423" i="6"/>
  <c r="E423" i="6"/>
  <c r="D423" i="6"/>
  <c r="C423" i="6"/>
  <c r="B423" i="6"/>
  <c r="H422" i="6"/>
  <c r="G422" i="6"/>
  <c r="F422" i="6"/>
  <c r="E422" i="6"/>
  <c r="D422" i="6"/>
  <c r="C422" i="6"/>
  <c r="B422" i="6"/>
  <c r="H421" i="6"/>
  <c r="G421" i="6"/>
  <c r="F421" i="6"/>
  <c r="E421" i="6"/>
  <c r="D421" i="6"/>
  <c r="C421" i="6"/>
  <c r="B421" i="6"/>
  <c r="H420" i="6"/>
  <c r="G420" i="6"/>
  <c r="F420" i="6"/>
  <c r="E420" i="6"/>
  <c r="D420" i="6"/>
  <c r="C420" i="6"/>
  <c r="B420" i="6"/>
  <c r="H419" i="6"/>
  <c r="G419" i="6"/>
  <c r="F419" i="6"/>
  <c r="E419" i="6"/>
  <c r="D419" i="6"/>
  <c r="C419" i="6"/>
  <c r="B419" i="6"/>
  <c r="H418" i="6"/>
  <c r="G418" i="6"/>
  <c r="F418" i="6"/>
  <c r="E418" i="6"/>
  <c r="D418" i="6"/>
  <c r="C418" i="6"/>
  <c r="B418" i="6"/>
  <c r="H417" i="6"/>
  <c r="G417" i="6"/>
  <c r="F417" i="6"/>
  <c r="E417" i="6"/>
  <c r="D417" i="6"/>
  <c r="C417" i="6"/>
  <c r="B417" i="6"/>
  <c r="H416" i="6"/>
  <c r="G416" i="6"/>
  <c r="F416" i="6"/>
  <c r="E416" i="6"/>
  <c r="D416" i="6"/>
  <c r="C416" i="6"/>
  <c r="B416" i="6"/>
  <c r="H415" i="6"/>
  <c r="G415" i="6"/>
  <c r="F415" i="6"/>
  <c r="E415" i="6"/>
  <c r="D415" i="6"/>
  <c r="C415" i="6"/>
  <c r="B415" i="6"/>
  <c r="H414" i="6"/>
  <c r="G414" i="6"/>
  <c r="F414" i="6"/>
  <c r="E414" i="6"/>
  <c r="D414" i="6"/>
  <c r="C414" i="6"/>
  <c r="B414" i="6"/>
  <c r="H413" i="6"/>
  <c r="G413" i="6"/>
  <c r="F413" i="6"/>
  <c r="E413" i="6"/>
  <c r="D413" i="6"/>
  <c r="C413" i="6"/>
  <c r="B413" i="6"/>
  <c r="H412" i="6"/>
  <c r="G412" i="6"/>
  <c r="F412" i="6"/>
  <c r="E412" i="6"/>
  <c r="D412" i="6"/>
  <c r="C412" i="6"/>
  <c r="B412" i="6"/>
  <c r="H411" i="6"/>
  <c r="G411" i="6"/>
  <c r="F411" i="6"/>
  <c r="E411" i="6"/>
  <c r="D411" i="6"/>
  <c r="C411" i="6"/>
  <c r="B411" i="6"/>
  <c r="H410" i="6"/>
  <c r="G410" i="6"/>
  <c r="F410" i="6"/>
  <c r="E410" i="6"/>
  <c r="D410" i="6"/>
  <c r="C410" i="6"/>
  <c r="B410" i="6"/>
  <c r="H405" i="6"/>
  <c r="G405" i="6"/>
  <c r="F405" i="6"/>
  <c r="E405" i="6"/>
  <c r="D405" i="6"/>
  <c r="C405" i="6"/>
  <c r="B405" i="6"/>
  <c r="H404" i="6"/>
  <c r="G404" i="6"/>
  <c r="F404" i="6"/>
  <c r="E404" i="6"/>
  <c r="D404" i="6"/>
  <c r="C404" i="6"/>
  <c r="B404" i="6"/>
  <c r="H403" i="6"/>
  <c r="G403" i="6"/>
  <c r="F403" i="6"/>
  <c r="E403" i="6"/>
  <c r="D403" i="6"/>
  <c r="C403" i="6"/>
  <c r="B403" i="6"/>
  <c r="H402" i="6"/>
  <c r="G402" i="6"/>
  <c r="F402" i="6"/>
  <c r="E402" i="6"/>
  <c r="D402" i="6"/>
  <c r="C402" i="6"/>
  <c r="B402" i="6"/>
  <c r="H401" i="6"/>
  <c r="G401" i="6"/>
  <c r="F401" i="6"/>
  <c r="E401" i="6"/>
  <c r="D401" i="6"/>
  <c r="C401" i="6"/>
  <c r="B401" i="6"/>
  <c r="H400" i="6"/>
  <c r="G400" i="6"/>
  <c r="F400" i="6"/>
  <c r="E400" i="6"/>
  <c r="D400" i="6"/>
  <c r="C400" i="6"/>
  <c r="B400" i="6"/>
  <c r="H395" i="6"/>
  <c r="G395" i="6"/>
  <c r="F395" i="6"/>
  <c r="E395" i="6"/>
  <c r="D395" i="6"/>
  <c r="C395" i="6"/>
  <c r="B395" i="6"/>
  <c r="H394" i="6"/>
  <c r="G394" i="6"/>
  <c r="F394" i="6"/>
  <c r="E394" i="6"/>
  <c r="D394" i="6"/>
  <c r="C394" i="6"/>
  <c r="B394" i="6"/>
  <c r="H393" i="6"/>
  <c r="G393" i="6"/>
  <c r="F393" i="6"/>
  <c r="E393" i="6"/>
  <c r="D393" i="6"/>
  <c r="C393" i="6"/>
  <c r="B393" i="6"/>
  <c r="H392" i="6"/>
  <c r="G392" i="6"/>
  <c r="F392" i="6"/>
  <c r="E392" i="6"/>
  <c r="D392" i="6"/>
  <c r="C392" i="6"/>
  <c r="B392" i="6"/>
  <c r="H391" i="6"/>
  <c r="G391" i="6"/>
  <c r="F391" i="6"/>
  <c r="E391" i="6"/>
  <c r="D391" i="6"/>
  <c r="C391" i="6"/>
  <c r="B391" i="6"/>
  <c r="H390" i="6"/>
  <c r="G390" i="6"/>
  <c r="F390" i="6"/>
  <c r="E390" i="6"/>
  <c r="D390" i="6"/>
  <c r="C390" i="6"/>
  <c r="B390" i="6"/>
  <c r="H385" i="6"/>
  <c r="G385" i="6"/>
  <c r="F385" i="6"/>
  <c r="E385" i="6"/>
  <c r="D385" i="6"/>
  <c r="C385" i="6"/>
  <c r="B385" i="6"/>
  <c r="H384" i="6"/>
  <c r="G384" i="6"/>
  <c r="F384" i="6"/>
  <c r="E384" i="6"/>
  <c r="D384" i="6"/>
  <c r="C384" i="6"/>
  <c r="B384" i="6"/>
  <c r="H383" i="6"/>
  <c r="G383" i="6"/>
  <c r="F383" i="6"/>
  <c r="E383" i="6"/>
  <c r="D383" i="6"/>
  <c r="C383" i="6"/>
  <c r="B383" i="6"/>
  <c r="H382" i="6"/>
  <c r="G382" i="6"/>
  <c r="F382" i="6"/>
  <c r="E382" i="6"/>
  <c r="D382" i="6"/>
  <c r="C382" i="6"/>
  <c r="B382" i="6"/>
  <c r="H381" i="6"/>
  <c r="G381" i="6"/>
  <c r="F381" i="6"/>
  <c r="E381" i="6"/>
  <c r="D381" i="6"/>
  <c r="C381" i="6"/>
  <c r="B381" i="6"/>
  <c r="H376" i="6"/>
  <c r="G376" i="6"/>
  <c r="F376" i="6"/>
  <c r="E376" i="6"/>
  <c r="D376" i="6"/>
  <c r="C376" i="6"/>
  <c r="B376" i="6"/>
  <c r="H375" i="6"/>
  <c r="G375" i="6"/>
  <c r="F375" i="6"/>
  <c r="E375" i="6"/>
  <c r="D375" i="6"/>
  <c r="C375" i="6"/>
  <c r="B375" i="6"/>
  <c r="H374" i="6"/>
  <c r="G374" i="6"/>
  <c r="F374" i="6"/>
  <c r="E374" i="6"/>
  <c r="D374" i="6"/>
  <c r="C374" i="6"/>
  <c r="B374" i="6"/>
  <c r="H373" i="6"/>
  <c r="G373" i="6"/>
  <c r="F373" i="6"/>
  <c r="E373" i="6"/>
  <c r="D373" i="6"/>
  <c r="C373" i="6"/>
  <c r="B373" i="6"/>
  <c r="H372" i="6"/>
  <c r="G372" i="6"/>
  <c r="F372" i="6"/>
  <c r="E372" i="6"/>
  <c r="D372" i="6"/>
  <c r="C372" i="6"/>
  <c r="B372" i="6"/>
  <c r="H366" i="6"/>
  <c r="G366" i="6"/>
  <c r="F366" i="6"/>
  <c r="H364" i="6"/>
  <c r="G364" i="6"/>
  <c r="F364" i="6"/>
  <c r="E364" i="6"/>
  <c r="D364" i="6"/>
  <c r="C364" i="6"/>
  <c r="H363" i="6"/>
  <c r="G363" i="6"/>
  <c r="F363" i="6"/>
  <c r="E363" i="6"/>
  <c r="D363" i="6"/>
  <c r="C363" i="6"/>
  <c r="B363" i="6"/>
  <c r="H362" i="6"/>
  <c r="G362" i="6"/>
  <c r="F362" i="6"/>
  <c r="E362" i="6"/>
  <c r="D362" i="6"/>
  <c r="C362" i="6"/>
  <c r="B362" i="6"/>
  <c r="H360" i="6"/>
  <c r="G360" i="6"/>
  <c r="F360" i="6"/>
  <c r="E360" i="6"/>
  <c r="D360" i="6"/>
  <c r="C360" i="6"/>
  <c r="H359" i="6"/>
  <c r="G359" i="6"/>
  <c r="H358" i="6"/>
  <c r="G358" i="6"/>
  <c r="F358" i="6"/>
  <c r="E358" i="6"/>
  <c r="D358" i="6"/>
  <c r="C358" i="6"/>
  <c r="B358" i="6"/>
  <c r="H357" i="6"/>
  <c r="G357" i="6"/>
  <c r="F357" i="6"/>
  <c r="E357" i="6"/>
  <c r="D357" i="6"/>
  <c r="C357" i="6"/>
  <c r="B357" i="6"/>
  <c r="H356" i="6"/>
  <c r="G356" i="6"/>
  <c r="F356" i="6"/>
  <c r="E356" i="6"/>
  <c r="D356" i="6"/>
  <c r="C356" i="6"/>
  <c r="B356" i="6"/>
  <c r="H355" i="6"/>
  <c r="G355" i="6"/>
  <c r="F355" i="6"/>
  <c r="E355" i="6"/>
  <c r="D355" i="6"/>
  <c r="C355" i="6"/>
  <c r="B355" i="6"/>
  <c r="H354" i="6"/>
  <c r="G354" i="6"/>
  <c r="F354" i="6"/>
  <c r="E354" i="6"/>
  <c r="D354" i="6"/>
  <c r="C354" i="6"/>
  <c r="B354" i="6"/>
  <c r="H353" i="6"/>
  <c r="G353" i="6"/>
  <c r="F353" i="6"/>
  <c r="E353" i="6"/>
  <c r="D353" i="6"/>
  <c r="C353" i="6"/>
  <c r="B353" i="6"/>
  <c r="H352" i="6"/>
  <c r="G352" i="6"/>
  <c r="F352" i="6"/>
  <c r="E352" i="6"/>
  <c r="D352" i="6"/>
  <c r="C352" i="6"/>
  <c r="B352" i="6"/>
  <c r="H351" i="6"/>
  <c r="G351" i="6"/>
  <c r="F351" i="6"/>
  <c r="E351" i="6"/>
  <c r="D351" i="6"/>
  <c r="C351" i="6"/>
  <c r="B351" i="6"/>
  <c r="H350" i="6"/>
  <c r="G350" i="6"/>
  <c r="F350" i="6"/>
  <c r="E350" i="6"/>
  <c r="D350" i="6"/>
  <c r="C350" i="6"/>
  <c r="B350" i="6"/>
  <c r="H345" i="6"/>
  <c r="G345" i="6"/>
  <c r="F345" i="6"/>
  <c r="E345" i="6"/>
  <c r="D345" i="6"/>
  <c r="C345" i="6"/>
  <c r="B345" i="6"/>
  <c r="H344" i="6"/>
  <c r="G344" i="6"/>
  <c r="F344" i="6"/>
  <c r="E344" i="6"/>
  <c r="D344" i="6"/>
  <c r="C344" i="6"/>
  <c r="B344" i="6"/>
  <c r="H343" i="6"/>
  <c r="G343" i="6"/>
  <c r="F343" i="6"/>
  <c r="E343" i="6"/>
  <c r="D343" i="6"/>
  <c r="C343" i="6"/>
  <c r="B343" i="6"/>
  <c r="H342" i="6"/>
  <c r="G342" i="6"/>
  <c r="F342" i="6"/>
  <c r="E342" i="6"/>
  <c r="D342" i="6"/>
  <c r="C342" i="6"/>
  <c r="B342" i="6"/>
  <c r="H341" i="6"/>
  <c r="G341" i="6"/>
  <c r="F341" i="6"/>
  <c r="E341" i="6"/>
  <c r="D341" i="6"/>
  <c r="C341" i="6"/>
  <c r="B341" i="6"/>
  <c r="H340" i="6"/>
  <c r="G340" i="6"/>
  <c r="F340" i="6"/>
  <c r="E340" i="6"/>
  <c r="D340" i="6"/>
  <c r="C340" i="6"/>
  <c r="B340" i="6"/>
  <c r="H339" i="6"/>
  <c r="G339" i="6"/>
  <c r="F339" i="6"/>
  <c r="E339" i="6"/>
  <c r="D339" i="6"/>
  <c r="C339" i="6"/>
  <c r="B339" i="6"/>
  <c r="H338" i="6"/>
  <c r="G338" i="6"/>
  <c r="F338" i="6"/>
  <c r="E338" i="6"/>
  <c r="D338" i="6"/>
  <c r="C338" i="6"/>
  <c r="B338" i="6"/>
  <c r="H337" i="6"/>
  <c r="G337" i="6"/>
  <c r="F337" i="6"/>
  <c r="E337" i="6"/>
  <c r="D337" i="6"/>
  <c r="C337" i="6"/>
  <c r="B337" i="6"/>
  <c r="H336" i="6"/>
  <c r="G336" i="6"/>
  <c r="F336" i="6"/>
  <c r="E336" i="6"/>
  <c r="D336" i="6"/>
  <c r="C336" i="6"/>
  <c r="B336" i="6"/>
  <c r="H335" i="6"/>
  <c r="G335" i="6"/>
  <c r="F335" i="6"/>
  <c r="E335" i="6"/>
  <c r="D335" i="6"/>
  <c r="C335" i="6"/>
  <c r="B335" i="6"/>
  <c r="H334" i="6"/>
  <c r="G334" i="6"/>
  <c r="F334" i="6"/>
  <c r="E334" i="6"/>
  <c r="D334" i="6"/>
  <c r="C334" i="6"/>
  <c r="B334" i="6"/>
  <c r="H333" i="6"/>
  <c r="G333" i="6"/>
  <c r="F333" i="6"/>
  <c r="E333" i="6"/>
  <c r="D333" i="6"/>
  <c r="C333" i="6"/>
  <c r="B333" i="6"/>
  <c r="H332" i="6"/>
  <c r="G332" i="6"/>
  <c r="F332" i="6"/>
  <c r="E332" i="6"/>
  <c r="D332" i="6"/>
  <c r="C332" i="6"/>
  <c r="B332" i="6"/>
  <c r="H331" i="6"/>
  <c r="G331" i="6"/>
  <c r="F331" i="6"/>
  <c r="E331" i="6"/>
  <c r="D331" i="6"/>
  <c r="C331" i="6"/>
  <c r="B331" i="6"/>
  <c r="H330" i="6"/>
  <c r="G330" i="6"/>
  <c r="F330" i="6"/>
  <c r="E330" i="6"/>
  <c r="D330" i="6"/>
  <c r="C330" i="6"/>
  <c r="B330" i="6"/>
  <c r="H325" i="6"/>
  <c r="G325" i="6"/>
  <c r="F325" i="6"/>
  <c r="E325" i="6"/>
  <c r="D325" i="6"/>
  <c r="C325" i="6"/>
  <c r="B325" i="6"/>
  <c r="H324" i="6"/>
  <c r="G324" i="6"/>
  <c r="F324" i="6"/>
  <c r="E324" i="6"/>
  <c r="D324" i="6"/>
  <c r="C324" i="6"/>
  <c r="B324" i="6"/>
  <c r="H323" i="6"/>
  <c r="G323" i="6"/>
  <c r="F323" i="6"/>
  <c r="E323" i="6"/>
  <c r="D323" i="6"/>
  <c r="C323" i="6"/>
  <c r="B323" i="6"/>
  <c r="H322" i="6"/>
  <c r="G322" i="6"/>
  <c r="F322" i="6"/>
  <c r="H321" i="6"/>
  <c r="G321" i="6"/>
  <c r="F321" i="6"/>
  <c r="H320" i="6"/>
  <c r="G320" i="6"/>
  <c r="F320" i="6"/>
  <c r="E320" i="6"/>
  <c r="D320" i="6"/>
  <c r="C320" i="6"/>
  <c r="B320" i="6"/>
  <c r="H319" i="6"/>
  <c r="G319" i="6"/>
  <c r="F319" i="6"/>
  <c r="E319" i="6"/>
  <c r="D319" i="6"/>
  <c r="C319" i="6"/>
  <c r="B319" i="6"/>
  <c r="H318" i="6"/>
  <c r="G318" i="6"/>
  <c r="F318" i="6"/>
  <c r="E318" i="6"/>
  <c r="D318" i="6"/>
  <c r="C318" i="6"/>
  <c r="B318" i="6"/>
  <c r="H317" i="6"/>
  <c r="G317" i="6"/>
  <c r="F317" i="6"/>
  <c r="E317" i="6"/>
  <c r="D317" i="6"/>
  <c r="C317" i="6"/>
  <c r="B317" i="6"/>
  <c r="H316" i="6"/>
  <c r="G316" i="6"/>
  <c r="F316" i="6"/>
  <c r="H315" i="6"/>
  <c r="G315" i="6"/>
  <c r="F315" i="6"/>
  <c r="H314" i="6"/>
  <c r="G314" i="6"/>
  <c r="F314" i="6"/>
  <c r="E314" i="6"/>
  <c r="D314" i="6"/>
  <c r="C314" i="6"/>
  <c r="B314" i="6"/>
  <c r="H313" i="6"/>
  <c r="G313" i="6"/>
  <c r="F313" i="6"/>
  <c r="E313" i="6"/>
  <c r="D313" i="6"/>
  <c r="C313" i="6"/>
  <c r="B313" i="6"/>
  <c r="H309" i="6"/>
  <c r="G309" i="6"/>
  <c r="F309" i="6"/>
  <c r="H308" i="6"/>
  <c r="G308" i="6"/>
  <c r="F308" i="6"/>
  <c r="E308" i="6"/>
  <c r="D308" i="6"/>
  <c r="C308" i="6"/>
  <c r="B308" i="6"/>
  <c r="H307" i="6"/>
  <c r="G307" i="6"/>
  <c r="F307" i="6"/>
  <c r="E307" i="6"/>
  <c r="D307" i="6"/>
  <c r="C307" i="6"/>
  <c r="B307" i="6"/>
  <c r="H306" i="6"/>
  <c r="G306" i="6"/>
  <c r="F306" i="6"/>
  <c r="E306" i="6"/>
  <c r="D306" i="6"/>
  <c r="C306" i="6"/>
  <c r="B306" i="6"/>
  <c r="H305" i="6"/>
  <c r="G305" i="6"/>
  <c r="F305" i="6"/>
  <c r="E305" i="6"/>
  <c r="D305" i="6"/>
  <c r="C305" i="6"/>
  <c r="B305" i="6"/>
  <c r="H304" i="6"/>
  <c r="G304" i="6"/>
  <c r="F304" i="6"/>
  <c r="E304" i="6"/>
  <c r="D304" i="6"/>
  <c r="C304" i="6"/>
  <c r="B304" i="6"/>
  <c r="H303" i="6"/>
  <c r="G303" i="6"/>
  <c r="F303" i="6"/>
  <c r="E303" i="6"/>
  <c r="D303" i="6"/>
  <c r="C303" i="6"/>
  <c r="B303" i="6"/>
  <c r="H302" i="6"/>
  <c r="G302" i="6"/>
  <c r="F302" i="6"/>
  <c r="H301" i="6"/>
  <c r="G301" i="6"/>
  <c r="F301" i="6"/>
  <c r="E301" i="6"/>
  <c r="D301" i="6"/>
  <c r="C301" i="6"/>
  <c r="B301" i="6"/>
  <c r="H299" i="6"/>
  <c r="G299" i="6"/>
  <c r="F299" i="6"/>
  <c r="E299" i="6"/>
  <c r="H295" i="6"/>
  <c r="G295" i="6"/>
  <c r="F295" i="6"/>
  <c r="H294" i="6"/>
  <c r="G294" i="6"/>
  <c r="F294" i="6"/>
  <c r="H293" i="6"/>
  <c r="G293" i="6"/>
  <c r="F293" i="6"/>
  <c r="H288" i="6"/>
  <c r="G288" i="6"/>
  <c r="F288" i="6"/>
  <c r="E288" i="6"/>
  <c r="D288" i="6"/>
  <c r="C288" i="6"/>
  <c r="B288" i="6"/>
  <c r="H287" i="6"/>
  <c r="G287" i="6"/>
  <c r="F287" i="6"/>
  <c r="E287" i="6"/>
  <c r="D287" i="6"/>
  <c r="C287" i="6"/>
  <c r="B287" i="6"/>
  <c r="H286" i="6"/>
  <c r="G286" i="6"/>
  <c r="F286" i="6"/>
  <c r="E286" i="6"/>
  <c r="D286" i="6"/>
  <c r="C286" i="6"/>
  <c r="B286" i="6"/>
  <c r="H285" i="6"/>
  <c r="G285" i="6"/>
  <c r="F285" i="6"/>
  <c r="E285" i="6"/>
  <c r="D285" i="6"/>
  <c r="C285" i="6"/>
  <c r="B285" i="6"/>
  <c r="H284" i="6"/>
  <c r="G284" i="6"/>
  <c r="F284" i="6"/>
  <c r="E284" i="6"/>
  <c r="D284" i="6"/>
  <c r="C284" i="6"/>
  <c r="B284" i="6"/>
  <c r="H283" i="6"/>
  <c r="G283" i="6"/>
  <c r="F283" i="6"/>
  <c r="E283" i="6"/>
  <c r="D283" i="6"/>
  <c r="C283" i="6"/>
  <c r="B283" i="6"/>
  <c r="H282" i="6"/>
  <c r="G282" i="6"/>
  <c r="F282" i="6"/>
  <c r="E282" i="6"/>
  <c r="D282" i="6"/>
  <c r="C282" i="6"/>
  <c r="B282" i="6"/>
  <c r="H281" i="6"/>
  <c r="G281" i="6"/>
  <c r="F281" i="6"/>
  <c r="E281" i="6"/>
  <c r="D281" i="6"/>
  <c r="C281" i="6"/>
  <c r="B281" i="6"/>
  <c r="H280" i="6"/>
  <c r="G280" i="6"/>
  <c r="F280" i="6"/>
  <c r="E280" i="6"/>
  <c r="D280" i="6"/>
  <c r="C280" i="6"/>
  <c r="B280" i="6"/>
  <c r="H279" i="6"/>
  <c r="G279" i="6"/>
  <c r="F279" i="6"/>
  <c r="E279" i="6"/>
  <c r="D279" i="6"/>
  <c r="C279" i="6"/>
  <c r="B279" i="6"/>
  <c r="H278" i="6"/>
  <c r="G278" i="6"/>
  <c r="F278" i="6"/>
  <c r="E278" i="6"/>
  <c r="D278" i="6"/>
  <c r="C278" i="6"/>
  <c r="B278" i="6"/>
  <c r="H277" i="6"/>
  <c r="G277" i="6"/>
  <c r="F277" i="6"/>
  <c r="E277" i="6"/>
  <c r="D277" i="6"/>
  <c r="C277" i="6"/>
  <c r="B277" i="6"/>
  <c r="H276" i="6"/>
  <c r="G276" i="6"/>
  <c r="F276" i="6"/>
  <c r="E276" i="6"/>
  <c r="D276" i="6"/>
  <c r="C276" i="6"/>
  <c r="B276" i="6"/>
  <c r="H275" i="6"/>
  <c r="G275" i="6"/>
  <c r="F275" i="6"/>
  <c r="H272" i="6"/>
  <c r="G272" i="6"/>
  <c r="H271" i="6"/>
  <c r="G271" i="6"/>
  <c r="F271" i="6"/>
  <c r="E271" i="6"/>
  <c r="D271" i="6"/>
  <c r="C271" i="6"/>
  <c r="B271" i="6"/>
  <c r="H270" i="6"/>
  <c r="G270" i="6"/>
  <c r="F270" i="6"/>
  <c r="E270" i="6"/>
  <c r="D270" i="6"/>
  <c r="C270" i="6"/>
  <c r="B270" i="6"/>
  <c r="H269" i="6"/>
  <c r="G269" i="6"/>
  <c r="F269" i="6"/>
  <c r="E269" i="6"/>
  <c r="D269" i="6"/>
  <c r="C269" i="6"/>
  <c r="B269" i="6"/>
  <c r="H268" i="6"/>
  <c r="G268" i="6"/>
  <c r="F268" i="6"/>
  <c r="E268" i="6"/>
  <c r="D268" i="6"/>
  <c r="C268" i="6"/>
  <c r="B268" i="6"/>
  <c r="H267" i="6"/>
  <c r="G267" i="6"/>
  <c r="F267" i="6"/>
  <c r="E267" i="6"/>
  <c r="D267" i="6"/>
  <c r="C267" i="6"/>
  <c r="B267" i="6"/>
  <c r="H266" i="6"/>
  <c r="G266" i="6"/>
  <c r="F266" i="6"/>
  <c r="E266" i="6"/>
  <c r="D266" i="6"/>
  <c r="C266" i="6"/>
  <c r="B266" i="6"/>
  <c r="H265" i="6"/>
  <c r="G265" i="6"/>
  <c r="F265" i="6"/>
  <c r="E265" i="6"/>
  <c r="D265" i="6"/>
  <c r="C265" i="6"/>
  <c r="B265" i="6"/>
  <c r="H264" i="6"/>
  <c r="G264" i="6"/>
  <c r="F264" i="6"/>
  <c r="E264" i="6"/>
  <c r="D264" i="6"/>
  <c r="C264" i="6"/>
  <c r="B264" i="6"/>
  <c r="H263" i="6"/>
  <c r="G263" i="6"/>
  <c r="F263" i="6"/>
  <c r="E263" i="6"/>
  <c r="D263" i="6"/>
  <c r="C263" i="6"/>
  <c r="B263" i="6"/>
  <c r="H262" i="6"/>
  <c r="G262" i="6"/>
  <c r="F262" i="6"/>
  <c r="E262" i="6"/>
  <c r="D262" i="6"/>
  <c r="C262" i="6"/>
  <c r="B262" i="6"/>
  <c r="H261" i="6"/>
  <c r="G261" i="6"/>
  <c r="F261" i="6"/>
  <c r="E261" i="6"/>
  <c r="D261" i="6"/>
  <c r="C261" i="6"/>
  <c r="B261" i="6"/>
  <c r="H260" i="6"/>
  <c r="G260" i="6"/>
  <c r="F260" i="6"/>
  <c r="E260" i="6"/>
  <c r="D260" i="6"/>
  <c r="C260" i="6"/>
  <c r="B260" i="6"/>
  <c r="H259" i="6"/>
  <c r="G259" i="6"/>
  <c r="F259" i="6"/>
  <c r="E259" i="6"/>
  <c r="D259" i="6"/>
  <c r="C259" i="6"/>
  <c r="B259" i="6"/>
  <c r="H258" i="6"/>
  <c r="G258" i="6"/>
  <c r="F258" i="6"/>
  <c r="E258" i="6"/>
  <c r="D258" i="6"/>
  <c r="C258" i="6"/>
  <c r="B258" i="6"/>
  <c r="H257" i="6"/>
  <c r="G257" i="6"/>
  <c r="F257" i="6"/>
  <c r="E257" i="6"/>
  <c r="D257" i="6"/>
  <c r="C257" i="6"/>
  <c r="B257" i="6"/>
  <c r="H256" i="6"/>
  <c r="G256" i="6"/>
  <c r="F256" i="6"/>
  <c r="E256" i="6"/>
  <c r="D256" i="6"/>
  <c r="C256" i="6"/>
  <c r="B256" i="6"/>
  <c r="H252" i="6"/>
  <c r="G252" i="6"/>
  <c r="F252" i="6"/>
  <c r="H251" i="6"/>
  <c r="G251" i="6"/>
  <c r="F251" i="6"/>
  <c r="H250" i="6"/>
  <c r="G250" i="6"/>
  <c r="F250" i="6"/>
  <c r="H249" i="6"/>
  <c r="G249" i="6"/>
  <c r="F249" i="6"/>
  <c r="E249" i="6"/>
  <c r="D249" i="6"/>
  <c r="C249" i="6"/>
  <c r="B249" i="6"/>
  <c r="H248" i="6"/>
  <c r="G248" i="6"/>
  <c r="F248" i="6"/>
  <c r="H247" i="6"/>
  <c r="G247" i="6"/>
  <c r="F247" i="6"/>
  <c r="H246" i="6"/>
  <c r="G246" i="6"/>
  <c r="F246" i="6"/>
  <c r="E246" i="6"/>
  <c r="D246" i="6"/>
  <c r="C246" i="6"/>
  <c r="B246" i="6"/>
  <c r="H245" i="6"/>
  <c r="G245" i="6"/>
  <c r="F245" i="6"/>
  <c r="H244" i="6"/>
  <c r="G244" i="6"/>
  <c r="F244" i="6"/>
  <c r="H243" i="6"/>
  <c r="G243" i="6"/>
  <c r="F243" i="6"/>
  <c r="E243" i="6"/>
  <c r="D243" i="6"/>
  <c r="C243" i="6"/>
  <c r="B243" i="6"/>
  <c r="H242" i="6"/>
  <c r="G242" i="6"/>
  <c r="F242" i="6"/>
  <c r="E242" i="6"/>
  <c r="D242" i="6"/>
  <c r="C242" i="6"/>
  <c r="B242" i="6"/>
  <c r="H241" i="6"/>
  <c r="G241" i="6"/>
  <c r="F241" i="6"/>
  <c r="H240" i="6"/>
  <c r="G240" i="6"/>
  <c r="F240" i="6"/>
  <c r="H239" i="6"/>
  <c r="G239" i="6"/>
  <c r="F239" i="6"/>
  <c r="H238" i="6"/>
  <c r="G238" i="6"/>
  <c r="F238" i="6"/>
  <c r="E238" i="6"/>
  <c r="D238" i="6"/>
  <c r="C238" i="6"/>
  <c r="B238" i="6"/>
  <c r="H237" i="6"/>
  <c r="G237" i="6"/>
  <c r="F237" i="6"/>
  <c r="E237" i="6"/>
  <c r="D237" i="6"/>
  <c r="C237" i="6"/>
  <c r="B237" i="6"/>
  <c r="H233" i="6"/>
  <c r="G233" i="6"/>
  <c r="F233" i="6"/>
  <c r="H232" i="6"/>
  <c r="G232" i="6"/>
  <c r="F232" i="6"/>
  <c r="H231" i="6"/>
  <c r="G231" i="6"/>
  <c r="F231" i="6"/>
  <c r="H230" i="6"/>
  <c r="G230" i="6"/>
  <c r="F230" i="6"/>
  <c r="E230" i="6"/>
  <c r="D230" i="6"/>
  <c r="C230" i="6"/>
  <c r="B230" i="6"/>
  <c r="H229" i="6"/>
  <c r="G229" i="6"/>
  <c r="F229" i="6"/>
  <c r="H228" i="6"/>
  <c r="G228" i="6"/>
  <c r="F228" i="6"/>
  <c r="H227" i="6"/>
  <c r="G227" i="6"/>
  <c r="F227" i="6"/>
  <c r="E227" i="6"/>
  <c r="D227" i="6"/>
  <c r="C227" i="6"/>
  <c r="B227" i="6"/>
  <c r="H226" i="6"/>
  <c r="G226" i="6"/>
  <c r="F226" i="6"/>
  <c r="H225" i="6"/>
  <c r="G225" i="6"/>
  <c r="F225" i="6"/>
  <c r="H224" i="6"/>
  <c r="G224" i="6"/>
  <c r="F224" i="6"/>
  <c r="H223" i="6"/>
  <c r="G223" i="6"/>
  <c r="F223" i="6"/>
  <c r="E223" i="6"/>
  <c r="D223" i="6"/>
  <c r="C223" i="6"/>
  <c r="B223" i="6"/>
  <c r="H222" i="6"/>
  <c r="G222" i="6"/>
  <c r="F222" i="6"/>
  <c r="H221" i="6"/>
  <c r="G221" i="6"/>
  <c r="F221" i="6"/>
  <c r="H220" i="6"/>
  <c r="G220" i="6"/>
  <c r="F220" i="6"/>
  <c r="E220" i="6"/>
  <c r="D220" i="6"/>
  <c r="C220" i="6"/>
  <c r="B220" i="6"/>
  <c r="H219" i="6"/>
  <c r="G219" i="6"/>
  <c r="F219" i="6"/>
  <c r="E219" i="6"/>
  <c r="D219" i="6"/>
  <c r="C219" i="6"/>
  <c r="B219" i="6"/>
  <c r="H218" i="6"/>
  <c r="G218" i="6"/>
  <c r="F218" i="6"/>
  <c r="E218" i="6"/>
  <c r="D218" i="6"/>
  <c r="C218" i="6"/>
  <c r="B218" i="6"/>
  <c r="H212" i="6"/>
  <c r="G212" i="6"/>
  <c r="F212" i="6"/>
  <c r="E212" i="6"/>
  <c r="D212" i="6"/>
  <c r="C212" i="6"/>
  <c r="H211" i="6"/>
  <c r="G211" i="6"/>
  <c r="F211" i="6"/>
  <c r="E211" i="6"/>
  <c r="D211" i="6"/>
  <c r="C211" i="6"/>
  <c r="H210" i="6"/>
  <c r="G210" i="6"/>
  <c r="F210" i="6"/>
  <c r="E210" i="6"/>
  <c r="D210" i="6"/>
  <c r="C210" i="6"/>
  <c r="H209" i="6"/>
  <c r="G209" i="6"/>
  <c r="F209" i="6"/>
  <c r="E209" i="6"/>
  <c r="D209" i="6"/>
  <c r="C209" i="6"/>
  <c r="H208" i="6"/>
  <c r="G208" i="6"/>
  <c r="F208" i="6"/>
  <c r="E208" i="6"/>
  <c r="D208" i="6"/>
  <c r="C208" i="6"/>
  <c r="H207" i="6"/>
  <c r="G207" i="6"/>
  <c r="F207" i="6"/>
  <c r="E207" i="6"/>
  <c r="D207" i="6"/>
  <c r="C207" i="6"/>
  <c r="H206" i="6"/>
  <c r="G206" i="6"/>
  <c r="F206" i="6"/>
  <c r="E206" i="6"/>
  <c r="D206" i="6"/>
  <c r="C206" i="6"/>
  <c r="H205" i="6"/>
  <c r="G205" i="6"/>
  <c r="F205" i="6"/>
  <c r="E205" i="6"/>
  <c r="D205" i="6"/>
  <c r="C205" i="6"/>
  <c r="H204" i="6"/>
  <c r="G204" i="6"/>
  <c r="F204" i="6"/>
  <c r="E204" i="6"/>
  <c r="D204" i="6"/>
  <c r="C204" i="6"/>
  <c r="H203" i="6"/>
  <c r="G203" i="6"/>
  <c r="F203" i="6"/>
  <c r="E203" i="6"/>
  <c r="D203" i="6"/>
  <c r="C203" i="6"/>
  <c r="H202" i="6"/>
  <c r="G202" i="6"/>
  <c r="F202" i="6"/>
  <c r="E202" i="6"/>
  <c r="D202" i="6"/>
  <c r="C202" i="6"/>
  <c r="H201" i="6"/>
  <c r="G201" i="6"/>
  <c r="F201" i="6"/>
  <c r="E201" i="6"/>
  <c r="D201" i="6"/>
  <c r="C201" i="6"/>
  <c r="H200" i="6"/>
  <c r="G200" i="6"/>
  <c r="F200" i="6"/>
  <c r="E200" i="6"/>
  <c r="D200" i="6"/>
  <c r="C200" i="6"/>
  <c r="H199" i="6"/>
  <c r="G199" i="6"/>
  <c r="F199" i="6"/>
  <c r="E199" i="6"/>
  <c r="D199" i="6"/>
  <c r="C199" i="6"/>
  <c r="H198" i="6"/>
  <c r="G198" i="6"/>
  <c r="F198" i="6"/>
  <c r="E198" i="6"/>
  <c r="D198" i="6"/>
  <c r="C198" i="6"/>
  <c r="H197" i="6"/>
  <c r="G197" i="6"/>
  <c r="F197" i="6"/>
  <c r="E197" i="6"/>
  <c r="D197" i="6"/>
  <c r="C197" i="6"/>
  <c r="H196" i="6"/>
  <c r="G196" i="6"/>
  <c r="F196" i="6"/>
  <c r="E196" i="6"/>
  <c r="D196" i="6"/>
  <c r="C196" i="6"/>
  <c r="H195" i="6"/>
  <c r="G195" i="6"/>
  <c r="F195" i="6"/>
  <c r="E195" i="6"/>
  <c r="D195" i="6"/>
  <c r="C195" i="6"/>
  <c r="H194" i="6"/>
  <c r="G194" i="6"/>
  <c r="F194" i="6"/>
  <c r="E194" i="6"/>
  <c r="D194" i="6"/>
  <c r="C194" i="6"/>
  <c r="H193" i="6"/>
  <c r="G193" i="6"/>
  <c r="F193" i="6"/>
  <c r="E193" i="6"/>
  <c r="D193" i="6"/>
  <c r="C193" i="6"/>
  <c r="H192" i="6"/>
  <c r="G192" i="6"/>
  <c r="F192" i="6"/>
  <c r="E192" i="6"/>
  <c r="D192" i="6"/>
  <c r="C192" i="6"/>
  <c r="H191" i="6"/>
  <c r="G191" i="6"/>
  <c r="F191" i="6"/>
  <c r="E191" i="6"/>
  <c r="D191" i="6"/>
  <c r="C191" i="6"/>
  <c r="H190" i="6"/>
  <c r="G190" i="6"/>
  <c r="F190" i="6"/>
  <c r="E190" i="6"/>
  <c r="D190" i="6"/>
  <c r="C190" i="6"/>
  <c r="H189" i="6"/>
  <c r="G189" i="6"/>
  <c r="F189" i="6"/>
  <c r="E189" i="6"/>
  <c r="D189" i="6"/>
  <c r="C189" i="6"/>
  <c r="H187" i="6"/>
  <c r="G187" i="6"/>
  <c r="F187" i="6"/>
  <c r="E187" i="6"/>
  <c r="D187" i="6"/>
  <c r="C187" i="6"/>
  <c r="H186" i="6"/>
  <c r="G186" i="6"/>
  <c r="F186" i="6"/>
  <c r="E186" i="6"/>
  <c r="D186" i="6"/>
  <c r="C186" i="6"/>
  <c r="H185" i="6"/>
  <c r="G185" i="6"/>
  <c r="F185" i="6"/>
  <c r="E185" i="6"/>
  <c r="D185" i="6"/>
  <c r="C185" i="6"/>
  <c r="H184" i="6"/>
  <c r="G184" i="6"/>
  <c r="F184" i="6"/>
  <c r="E184" i="6"/>
  <c r="D184" i="6"/>
  <c r="C184" i="6"/>
  <c r="H183" i="6"/>
  <c r="G183" i="6"/>
  <c r="F183" i="6"/>
  <c r="E183" i="6"/>
  <c r="D183" i="6"/>
  <c r="C183" i="6"/>
  <c r="H178" i="6"/>
  <c r="G178" i="6"/>
  <c r="F178" i="6"/>
  <c r="E178" i="6"/>
  <c r="D178" i="6"/>
  <c r="C178" i="6"/>
  <c r="B178" i="6"/>
  <c r="H177" i="6"/>
  <c r="G177" i="6"/>
  <c r="F177" i="6"/>
  <c r="H176" i="6"/>
  <c r="G176" i="6"/>
  <c r="F176" i="6"/>
  <c r="E176" i="6"/>
  <c r="D176" i="6"/>
  <c r="C176" i="6"/>
  <c r="B176" i="6"/>
  <c r="H175" i="6"/>
  <c r="G175" i="6"/>
  <c r="F175" i="6"/>
  <c r="H174" i="6"/>
  <c r="G174" i="6"/>
  <c r="F174" i="6"/>
  <c r="H173" i="6"/>
  <c r="G173" i="6"/>
  <c r="F173" i="6"/>
  <c r="H172" i="6"/>
  <c r="G172" i="6"/>
  <c r="F172" i="6"/>
  <c r="H171" i="6"/>
  <c r="G171" i="6"/>
  <c r="F171" i="6"/>
  <c r="H170" i="6"/>
  <c r="G170" i="6"/>
  <c r="F170" i="6"/>
  <c r="H169" i="6"/>
  <c r="G169" i="6"/>
  <c r="F169" i="6"/>
  <c r="H168" i="6"/>
  <c r="G168" i="6"/>
  <c r="F168" i="6"/>
  <c r="H167" i="6"/>
  <c r="G167" i="6"/>
  <c r="F167" i="6"/>
  <c r="H166" i="6"/>
  <c r="G166" i="6"/>
  <c r="F166" i="6"/>
  <c r="H165" i="6"/>
  <c r="G165" i="6"/>
  <c r="F165" i="6"/>
  <c r="H164" i="6"/>
  <c r="G164" i="6"/>
  <c r="F164" i="6"/>
  <c r="H163" i="6"/>
  <c r="G163" i="6"/>
  <c r="F163" i="6"/>
  <c r="H162" i="6"/>
  <c r="G162" i="6"/>
  <c r="F162" i="6"/>
  <c r="H161" i="6"/>
  <c r="G161" i="6"/>
  <c r="F161" i="6"/>
  <c r="E161" i="6"/>
  <c r="D161" i="6"/>
  <c r="C161" i="6"/>
  <c r="B161" i="6"/>
  <c r="H160" i="6"/>
  <c r="G160" i="6"/>
  <c r="F160" i="6"/>
  <c r="H159" i="6"/>
  <c r="G159" i="6"/>
  <c r="F159" i="6"/>
  <c r="H158" i="6"/>
  <c r="G158" i="6"/>
  <c r="F158" i="6"/>
  <c r="H157" i="6"/>
  <c r="G157" i="6"/>
  <c r="F157" i="6"/>
  <c r="H156" i="6"/>
  <c r="G156" i="6"/>
  <c r="F156" i="6"/>
  <c r="H155" i="6"/>
  <c r="G155" i="6"/>
  <c r="F155" i="6"/>
  <c r="E155" i="6"/>
  <c r="D155" i="6"/>
  <c r="C155" i="6"/>
  <c r="B155" i="6"/>
  <c r="H153" i="6"/>
  <c r="G153" i="6"/>
  <c r="F153" i="6"/>
  <c r="H152" i="6"/>
  <c r="G152" i="6"/>
  <c r="F152" i="6"/>
  <c r="H151" i="6"/>
  <c r="G151" i="6"/>
  <c r="F151" i="6"/>
  <c r="H150" i="6"/>
  <c r="G150" i="6"/>
  <c r="F150" i="6"/>
  <c r="H149" i="6"/>
  <c r="G149" i="6"/>
  <c r="F149" i="6"/>
  <c r="E149" i="6"/>
  <c r="D149" i="6"/>
  <c r="C149" i="6"/>
  <c r="B149" i="6"/>
  <c r="H144" i="6"/>
  <c r="G144" i="6"/>
  <c r="F144" i="6"/>
  <c r="E144" i="6"/>
  <c r="D144" i="6"/>
  <c r="C144" i="6"/>
  <c r="B144" i="6"/>
  <c r="H143" i="6"/>
  <c r="G143" i="6"/>
  <c r="F143" i="6"/>
  <c r="E143" i="6"/>
  <c r="D143" i="6"/>
  <c r="C143" i="6"/>
  <c r="B143" i="6"/>
  <c r="H142" i="6"/>
  <c r="G142" i="6"/>
  <c r="F142" i="6"/>
  <c r="E142" i="6"/>
  <c r="D142" i="6"/>
  <c r="C142" i="6"/>
  <c r="B142" i="6"/>
  <c r="H141" i="6"/>
  <c r="G141" i="6"/>
  <c r="F141" i="6"/>
  <c r="E141" i="6"/>
  <c r="D141" i="6"/>
  <c r="C141" i="6"/>
  <c r="B141" i="6"/>
  <c r="H140" i="6"/>
  <c r="G140" i="6"/>
  <c r="F140" i="6"/>
  <c r="E140" i="6"/>
  <c r="D140" i="6"/>
  <c r="C140" i="6"/>
  <c r="B140" i="6"/>
  <c r="H139" i="6"/>
  <c r="G139" i="6"/>
  <c r="F139" i="6"/>
  <c r="E139" i="6"/>
  <c r="D139" i="6"/>
  <c r="C139" i="6"/>
  <c r="B139" i="6"/>
  <c r="H138" i="6"/>
  <c r="G138" i="6"/>
  <c r="F138" i="6"/>
  <c r="E138" i="6"/>
  <c r="D138" i="6"/>
  <c r="C138" i="6"/>
  <c r="B138" i="6"/>
  <c r="H137" i="6"/>
  <c r="G137" i="6"/>
  <c r="F137" i="6"/>
  <c r="E137" i="6"/>
  <c r="D137" i="6"/>
  <c r="C137" i="6"/>
  <c r="B137" i="6"/>
  <c r="H136" i="6"/>
  <c r="G136" i="6"/>
  <c r="F136" i="6"/>
  <c r="E136" i="6"/>
  <c r="D136" i="6"/>
  <c r="C136" i="6"/>
  <c r="B136" i="6"/>
  <c r="H135" i="6"/>
  <c r="G135" i="6"/>
  <c r="F135" i="6"/>
  <c r="E135" i="6"/>
  <c r="D135" i="6"/>
  <c r="C135" i="6"/>
  <c r="B135" i="6"/>
  <c r="H134" i="6"/>
  <c r="G134" i="6"/>
  <c r="F134" i="6"/>
  <c r="E134" i="6"/>
  <c r="D134" i="6"/>
  <c r="C134" i="6"/>
  <c r="B134" i="6"/>
  <c r="H133" i="6"/>
  <c r="G133" i="6"/>
  <c r="F133" i="6"/>
  <c r="E133" i="6"/>
  <c r="D133" i="6"/>
  <c r="C133" i="6"/>
  <c r="B133" i="6"/>
  <c r="H132" i="6"/>
  <c r="G132" i="6"/>
  <c r="F132" i="6"/>
  <c r="E132" i="6"/>
  <c r="D132" i="6"/>
  <c r="C132" i="6"/>
  <c r="B132" i="6"/>
  <c r="H131" i="6"/>
  <c r="G131" i="6"/>
  <c r="F131" i="6"/>
  <c r="E131" i="6"/>
  <c r="D131" i="6"/>
  <c r="C131" i="6"/>
  <c r="B131" i="6"/>
  <c r="H130" i="6"/>
  <c r="G130" i="6"/>
  <c r="F130" i="6"/>
  <c r="E130" i="6"/>
  <c r="D130" i="6"/>
  <c r="C130" i="6"/>
  <c r="B130" i="6"/>
  <c r="H129" i="6"/>
  <c r="G129" i="6"/>
  <c r="F129" i="6"/>
  <c r="E129" i="6"/>
  <c r="D129" i="6"/>
  <c r="C129" i="6"/>
  <c r="B129" i="6"/>
  <c r="H128" i="6"/>
  <c r="G128" i="6"/>
  <c r="F128" i="6"/>
  <c r="E128" i="6"/>
  <c r="D128" i="6"/>
  <c r="C128" i="6"/>
  <c r="B128" i="6"/>
  <c r="H127" i="6"/>
  <c r="G127" i="6"/>
  <c r="F127" i="6"/>
  <c r="E127" i="6"/>
  <c r="D127" i="6"/>
  <c r="C127" i="6"/>
  <c r="B127" i="6"/>
  <c r="H126" i="6"/>
  <c r="G126" i="6"/>
  <c r="F126" i="6"/>
  <c r="E126" i="6"/>
  <c r="D126" i="6"/>
  <c r="C126" i="6"/>
  <c r="B126" i="6"/>
  <c r="H125" i="6"/>
  <c r="G125" i="6"/>
  <c r="F125" i="6"/>
  <c r="E125" i="6"/>
  <c r="D125" i="6"/>
  <c r="C125" i="6"/>
  <c r="B125" i="6"/>
  <c r="H124" i="6"/>
  <c r="G124" i="6"/>
  <c r="F124" i="6"/>
  <c r="E124" i="6"/>
  <c r="D124" i="6"/>
  <c r="C124" i="6"/>
  <c r="B124" i="6"/>
  <c r="H123" i="6"/>
  <c r="G123" i="6"/>
  <c r="F123" i="6"/>
  <c r="E123" i="6"/>
  <c r="D123" i="6"/>
  <c r="C123" i="6"/>
  <c r="B123" i="6"/>
  <c r="H122" i="6"/>
  <c r="G122" i="6"/>
  <c r="F122" i="6"/>
  <c r="E122" i="6"/>
  <c r="D122" i="6"/>
  <c r="C122" i="6"/>
  <c r="B122" i="6"/>
  <c r="H121" i="6"/>
  <c r="G121" i="6"/>
  <c r="F121" i="6"/>
  <c r="E121" i="6"/>
  <c r="D121" i="6"/>
  <c r="C121" i="6"/>
  <c r="B121" i="6"/>
  <c r="H119" i="6"/>
  <c r="G119" i="6"/>
  <c r="F119" i="6"/>
  <c r="E119" i="6"/>
  <c r="D119" i="6"/>
  <c r="C119" i="6"/>
  <c r="B119" i="6"/>
  <c r="H118" i="6"/>
  <c r="G118" i="6"/>
  <c r="F118" i="6"/>
  <c r="E118" i="6"/>
  <c r="D118" i="6"/>
  <c r="C118" i="6"/>
  <c r="B118" i="6"/>
  <c r="H117" i="6"/>
  <c r="G117" i="6"/>
  <c r="F117" i="6"/>
  <c r="E117" i="6"/>
  <c r="D117" i="6"/>
  <c r="C117" i="6"/>
  <c r="B117" i="6"/>
  <c r="H116" i="6"/>
  <c r="G116" i="6"/>
  <c r="F116" i="6"/>
  <c r="E116" i="6"/>
  <c r="D116" i="6"/>
  <c r="C116" i="6"/>
  <c r="B116" i="6"/>
  <c r="H115" i="6"/>
  <c r="G115" i="6"/>
  <c r="F115" i="6"/>
  <c r="E115" i="6"/>
  <c r="D115" i="6"/>
  <c r="C115" i="6"/>
  <c r="B115" i="6"/>
  <c r="H110" i="6"/>
  <c r="G110" i="6"/>
  <c r="F110" i="6"/>
  <c r="E110" i="6"/>
  <c r="D110" i="6"/>
  <c r="C110" i="6"/>
  <c r="B110" i="6"/>
  <c r="H109" i="6"/>
  <c r="G109" i="6"/>
  <c r="F109" i="6"/>
  <c r="E109" i="6"/>
  <c r="D109" i="6"/>
  <c r="C109" i="6"/>
  <c r="B109" i="6"/>
  <c r="H108" i="6"/>
  <c r="G108" i="6"/>
  <c r="F108" i="6"/>
  <c r="E108" i="6"/>
  <c r="D108" i="6"/>
  <c r="C108" i="6"/>
  <c r="B108" i="6"/>
  <c r="H107" i="6"/>
  <c r="G107" i="6"/>
  <c r="F107" i="6"/>
  <c r="E107" i="6"/>
  <c r="D107" i="6"/>
  <c r="C107" i="6"/>
  <c r="B107" i="6"/>
  <c r="H106" i="6"/>
  <c r="G106" i="6"/>
  <c r="F106" i="6"/>
  <c r="E106" i="6"/>
  <c r="D106" i="6"/>
  <c r="C106" i="6"/>
  <c r="B106" i="6"/>
  <c r="H105" i="6"/>
  <c r="G105" i="6"/>
  <c r="F105" i="6"/>
  <c r="E105" i="6"/>
  <c r="D105" i="6"/>
  <c r="C105" i="6"/>
  <c r="B105" i="6"/>
  <c r="H104" i="6"/>
  <c r="G104" i="6"/>
  <c r="F104" i="6"/>
  <c r="E104" i="6"/>
  <c r="D104" i="6"/>
  <c r="C104" i="6"/>
  <c r="B104" i="6"/>
  <c r="H103" i="6"/>
  <c r="G103" i="6"/>
  <c r="F103" i="6"/>
  <c r="E103" i="6"/>
  <c r="D103" i="6"/>
  <c r="C103" i="6"/>
  <c r="B103" i="6"/>
  <c r="H102" i="6"/>
  <c r="G102" i="6"/>
  <c r="F102" i="6"/>
  <c r="E102" i="6"/>
  <c r="D102" i="6"/>
  <c r="C102" i="6"/>
  <c r="B102" i="6"/>
  <c r="H101" i="6"/>
  <c r="G101" i="6"/>
  <c r="F101" i="6"/>
  <c r="E101" i="6"/>
  <c r="D101" i="6"/>
  <c r="C101" i="6"/>
  <c r="B101" i="6"/>
  <c r="H100" i="6"/>
  <c r="G100" i="6"/>
  <c r="F100" i="6"/>
  <c r="E100" i="6"/>
  <c r="D100" i="6"/>
  <c r="C100" i="6"/>
  <c r="B100" i="6"/>
  <c r="H99" i="6"/>
  <c r="G99" i="6"/>
  <c r="F99" i="6"/>
  <c r="E99" i="6"/>
  <c r="D99" i="6"/>
  <c r="C99" i="6"/>
  <c r="B99" i="6"/>
  <c r="H98" i="6"/>
  <c r="G98" i="6"/>
  <c r="F98" i="6"/>
  <c r="E98" i="6"/>
  <c r="D98" i="6"/>
  <c r="C98" i="6"/>
  <c r="B98" i="6"/>
  <c r="H97" i="6"/>
  <c r="G97" i="6"/>
  <c r="F97" i="6"/>
  <c r="E97" i="6"/>
  <c r="D97" i="6"/>
  <c r="C97" i="6"/>
  <c r="B97" i="6"/>
  <c r="H96" i="6"/>
  <c r="G96" i="6"/>
  <c r="F96" i="6"/>
  <c r="E96" i="6"/>
  <c r="D96" i="6"/>
  <c r="C96" i="6"/>
  <c r="B96" i="6"/>
  <c r="H95" i="6"/>
  <c r="G95" i="6"/>
  <c r="F95" i="6"/>
  <c r="E95" i="6"/>
  <c r="D95" i="6"/>
  <c r="C95" i="6"/>
  <c r="B95" i="6"/>
  <c r="H94" i="6"/>
  <c r="G94" i="6"/>
  <c r="F94" i="6"/>
  <c r="E94" i="6"/>
  <c r="D94" i="6"/>
  <c r="C94" i="6"/>
  <c r="B94" i="6"/>
  <c r="H93" i="6"/>
  <c r="G93" i="6"/>
  <c r="F93" i="6"/>
  <c r="E93" i="6"/>
  <c r="D93" i="6"/>
  <c r="C93" i="6"/>
  <c r="B93" i="6"/>
  <c r="H92" i="6"/>
  <c r="G92" i="6"/>
  <c r="F92" i="6"/>
  <c r="E92" i="6"/>
  <c r="D92" i="6"/>
  <c r="C92" i="6"/>
  <c r="B92" i="6"/>
  <c r="H91" i="6"/>
  <c r="G91" i="6"/>
  <c r="F91" i="6"/>
  <c r="E91" i="6"/>
  <c r="D91" i="6"/>
  <c r="C91" i="6"/>
  <c r="B91" i="6"/>
  <c r="H90" i="6"/>
  <c r="G90" i="6"/>
  <c r="F90" i="6"/>
  <c r="E90" i="6"/>
  <c r="D90" i="6"/>
  <c r="C90" i="6"/>
  <c r="B90" i="6"/>
  <c r="H89" i="6"/>
  <c r="G89" i="6"/>
  <c r="F89" i="6"/>
  <c r="E89" i="6"/>
  <c r="D89" i="6"/>
  <c r="C89" i="6"/>
  <c r="B89" i="6"/>
  <c r="H88" i="6"/>
  <c r="G88" i="6"/>
  <c r="F88" i="6"/>
  <c r="E88" i="6"/>
  <c r="D88" i="6"/>
  <c r="C88" i="6"/>
  <c r="B88" i="6"/>
  <c r="H87" i="6"/>
  <c r="G87" i="6"/>
  <c r="F87" i="6"/>
  <c r="E87" i="6"/>
  <c r="D87" i="6"/>
  <c r="C87" i="6"/>
  <c r="B87" i="6"/>
  <c r="H85" i="6"/>
  <c r="G85" i="6"/>
  <c r="F85" i="6"/>
  <c r="E85" i="6"/>
  <c r="D85" i="6"/>
  <c r="C85" i="6"/>
  <c r="B85" i="6"/>
  <c r="H84" i="6"/>
  <c r="G84" i="6"/>
  <c r="F84" i="6"/>
  <c r="E84" i="6"/>
  <c r="D84" i="6"/>
  <c r="C84" i="6"/>
  <c r="B84" i="6"/>
  <c r="H83" i="6"/>
  <c r="G83" i="6"/>
  <c r="F83" i="6"/>
  <c r="E83" i="6"/>
  <c r="D83" i="6"/>
  <c r="C83" i="6"/>
  <c r="B83" i="6"/>
  <c r="H82" i="6"/>
  <c r="G82" i="6"/>
  <c r="F82" i="6"/>
  <c r="E82" i="6"/>
  <c r="D82" i="6"/>
  <c r="C82" i="6"/>
  <c r="B82" i="6"/>
  <c r="H81" i="6"/>
  <c r="G81" i="6"/>
  <c r="F81" i="6"/>
  <c r="E81" i="6"/>
  <c r="D81" i="6"/>
  <c r="C81" i="6"/>
  <c r="B81" i="6"/>
  <c r="H76" i="6"/>
  <c r="G76" i="6"/>
  <c r="F76" i="6"/>
  <c r="E76" i="6"/>
  <c r="D76" i="6"/>
  <c r="C76" i="6"/>
  <c r="B76" i="6"/>
  <c r="H75" i="6"/>
  <c r="G75" i="6"/>
  <c r="F75" i="6"/>
  <c r="H74" i="6"/>
  <c r="G74" i="6"/>
  <c r="F74" i="6"/>
  <c r="E74" i="6"/>
  <c r="D74" i="6"/>
  <c r="C74" i="6"/>
  <c r="B74" i="6"/>
  <c r="H73" i="6"/>
  <c r="G73" i="6"/>
  <c r="F73" i="6"/>
  <c r="H72" i="6"/>
  <c r="G72" i="6"/>
  <c r="F72" i="6"/>
  <c r="H71" i="6"/>
  <c r="G71" i="6"/>
  <c r="F71" i="6"/>
  <c r="H70" i="6"/>
  <c r="G70" i="6"/>
  <c r="F70" i="6"/>
  <c r="H69" i="6"/>
  <c r="G69" i="6"/>
  <c r="F69" i="6"/>
  <c r="H68" i="6"/>
  <c r="G68" i="6"/>
  <c r="F68" i="6"/>
  <c r="H67" i="6"/>
  <c r="G67" i="6"/>
  <c r="F67" i="6"/>
  <c r="H66" i="6"/>
  <c r="G66" i="6"/>
  <c r="F66" i="6"/>
  <c r="H65" i="6"/>
  <c r="G65" i="6"/>
  <c r="F65" i="6"/>
  <c r="H64" i="6"/>
  <c r="G64" i="6"/>
  <c r="F64" i="6"/>
  <c r="H63" i="6"/>
  <c r="G63" i="6"/>
  <c r="F63" i="6"/>
  <c r="H62" i="6"/>
  <c r="G62" i="6"/>
  <c r="F62" i="6"/>
  <c r="H61" i="6"/>
  <c r="G61" i="6"/>
  <c r="F61" i="6"/>
  <c r="H60" i="6"/>
  <c r="G60" i="6"/>
  <c r="F60" i="6"/>
  <c r="H59" i="6"/>
  <c r="G59" i="6"/>
  <c r="F59" i="6"/>
  <c r="E59" i="6"/>
  <c r="D59" i="6"/>
  <c r="C59" i="6"/>
  <c r="B59" i="6"/>
  <c r="H58" i="6"/>
  <c r="G58" i="6"/>
  <c r="F58" i="6"/>
  <c r="H57" i="6"/>
  <c r="G57" i="6"/>
  <c r="F57" i="6"/>
  <c r="H56" i="6"/>
  <c r="G56" i="6"/>
  <c r="F56" i="6"/>
  <c r="H55" i="6"/>
  <c r="G55" i="6"/>
  <c r="F55" i="6"/>
  <c r="H54" i="6"/>
  <c r="G54" i="6"/>
  <c r="F54" i="6"/>
  <c r="H53" i="6"/>
  <c r="G53" i="6"/>
  <c r="F53" i="6"/>
  <c r="E53" i="6"/>
  <c r="D53" i="6"/>
  <c r="C53" i="6"/>
  <c r="B53" i="6"/>
  <c r="H51" i="6"/>
  <c r="G51" i="6"/>
  <c r="F51" i="6"/>
  <c r="H50" i="6"/>
  <c r="G50" i="6"/>
  <c r="F50" i="6"/>
  <c r="H49" i="6"/>
  <c r="G49" i="6"/>
  <c r="F49" i="6"/>
  <c r="H48" i="6"/>
  <c r="G48" i="6"/>
  <c r="F48" i="6"/>
  <c r="H47" i="6"/>
  <c r="G47" i="6"/>
  <c r="F47" i="6"/>
  <c r="E47" i="6"/>
  <c r="D47" i="6"/>
  <c r="C47" i="6"/>
  <c r="B47" i="6"/>
  <c r="H42" i="6"/>
  <c r="G42" i="6"/>
  <c r="F42" i="6"/>
  <c r="E42" i="6"/>
  <c r="D42" i="6"/>
  <c r="C42" i="6"/>
  <c r="B42" i="6"/>
  <c r="H41" i="6"/>
  <c r="G41" i="6"/>
  <c r="F41" i="6"/>
  <c r="E41" i="6"/>
  <c r="D41" i="6"/>
  <c r="C41" i="6"/>
  <c r="B41" i="6"/>
  <c r="H40" i="6"/>
  <c r="G40" i="6"/>
  <c r="F40" i="6"/>
  <c r="E40" i="6"/>
  <c r="D40" i="6"/>
  <c r="C40" i="6"/>
  <c r="B40" i="6"/>
  <c r="H39" i="6"/>
  <c r="G39" i="6"/>
  <c r="F39" i="6"/>
  <c r="E39" i="6"/>
  <c r="D39" i="6"/>
  <c r="C39" i="6"/>
  <c r="B39" i="6"/>
  <c r="H38" i="6"/>
  <c r="G38" i="6"/>
  <c r="F38" i="6"/>
  <c r="E38" i="6"/>
  <c r="D38" i="6"/>
  <c r="C38" i="6"/>
  <c r="B38" i="6"/>
  <c r="H37" i="6"/>
  <c r="G37" i="6"/>
  <c r="F37" i="6"/>
  <c r="E37" i="6"/>
  <c r="D37" i="6"/>
  <c r="C37" i="6"/>
  <c r="B37" i="6"/>
  <c r="H36" i="6"/>
  <c r="G36" i="6"/>
  <c r="F36" i="6"/>
  <c r="E36" i="6"/>
  <c r="D36" i="6"/>
  <c r="C36" i="6"/>
  <c r="B36" i="6"/>
  <c r="H35" i="6"/>
  <c r="G35" i="6"/>
  <c r="F35" i="6"/>
  <c r="E35" i="6"/>
  <c r="D35" i="6"/>
  <c r="C35" i="6"/>
  <c r="B35" i="6"/>
  <c r="H34" i="6"/>
  <c r="G34" i="6"/>
  <c r="F34" i="6"/>
  <c r="E34" i="6"/>
  <c r="D34" i="6"/>
  <c r="C34" i="6"/>
  <c r="B34" i="6"/>
  <c r="H33" i="6"/>
  <c r="G33" i="6"/>
  <c r="F33" i="6"/>
  <c r="E33" i="6"/>
  <c r="D33" i="6"/>
  <c r="C33" i="6"/>
  <c r="B33" i="6"/>
  <c r="H27" i="6"/>
  <c r="G27" i="6"/>
  <c r="F27" i="6"/>
  <c r="E27" i="6"/>
  <c r="D27" i="6"/>
  <c r="C27" i="6"/>
  <c r="B27" i="6"/>
  <c r="H26" i="6"/>
  <c r="G26" i="6"/>
  <c r="F26" i="6"/>
  <c r="E26" i="6"/>
  <c r="D26" i="6"/>
  <c r="C26" i="6"/>
  <c r="B26" i="6"/>
  <c r="H22" i="6"/>
  <c r="G22" i="6"/>
  <c r="F22" i="6"/>
  <c r="E22" i="6"/>
  <c r="D22" i="6"/>
  <c r="C22" i="6"/>
  <c r="B22" i="6"/>
  <c r="H21" i="6"/>
  <c r="G21" i="6"/>
  <c r="F21" i="6"/>
  <c r="E21" i="6"/>
  <c r="D21" i="6"/>
  <c r="C21" i="6"/>
  <c r="B21" i="6"/>
  <c r="H20" i="6"/>
  <c r="G20" i="6"/>
  <c r="F20" i="6"/>
  <c r="E20" i="6"/>
  <c r="D20" i="6"/>
  <c r="C20" i="6"/>
  <c r="B20" i="6"/>
  <c r="H16" i="6"/>
  <c r="G16" i="6"/>
  <c r="F16" i="6"/>
  <c r="E16" i="6"/>
  <c r="D16" i="6"/>
  <c r="C16" i="6"/>
  <c r="B16" i="6"/>
  <c r="H15" i="6"/>
  <c r="G15" i="6"/>
  <c r="F15" i="6"/>
  <c r="E15" i="6"/>
  <c r="D15" i="6"/>
  <c r="C15" i="6"/>
  <c r="B15" i="6"/>
  <c r="H14" i="6"/>
  <c r="G14" i="6"/>
  <c r="F14" i="6"/>
  <c r="E14" i="6"/>
  <c r="D14" i="6"/>
  <c r="C14" i="6"/>
  <c r="B14" i="6"/>
  <c r="H13" i="6"/>
  <c r="G13" i="6"/>
  <c r="F13" i="6"/>
  <c r="E13" i="6"/>
  <c r="D13" i="6"/>
  <c r="C13" i="6"/>
  <c r="B13" i="6"/>
  <c r="H12" i="6"/>
  <c r="G12" i="6"/>
  <c r="F12" i="6"/>
  <c r="E12" i="6"/>
  <c r="D12" i="6"/>
  <c r="C12" i="6"/>
  <c r="B12" i="6"/>
  <c r="H11" i="6"/>
  <c r="G11" i="6"/>
  <c r="F11" i="6"/>
  <c r="E11" i="6"/>
  <c r="D11" i="6"/>
  <c r="C11" i="6"/>
  <c r="B11" i="6"/>
  <c r="H10" i="6"/>
  <c r="G10" i="6"/>
  <c r="F10" i="6"/>
  <c r="E10" i="6"/>
  <c r="D10" i="6"/>
  <c r="C10" i="6"/>
  <c r="B10" i="6"/>
  <c r="H9" i="6"/>
  <c r="G9" i="6"/>
  <c r="F9" i="6"/>
  <c r="E9" i="6"/>
  <c r="D9" i="6"/>
  <c r="C9" i="6"/>
  <c r="B9" i="6"/>
  <c r="H8" i="6"/>
  <c r="G8" i="6"/>
  <c r="F8" i="6"/>
  <c r="E8" i="6"/>
  <c r="D8" i="6"/>
  <c r="C8" i="6"/>
  <c r="B8" i="6"/>
  <c r="H7" i="6"/>
  <c r="G7" i="6"/>
  <c r="F7" i="6"/>
  <c r="E7" i="6"/>
  <c r="D7" i="6"/>
  <c r="C7" i="6"/>
  <c r="B7" i="6"/>
  <c r="H6" i="6"/>
  <c r="G6" i="6"/>
  <c r="F6" i="6"/>
  <c r="E6" i="6"/>
  <c r="D6" i="6"/>
  <c r="C6" i="6"/>
  <c r="B6" i="6"/>
  <c r="H5" i="6"/>
  <c r="G5" i="6"/>
  <c r="F5" i="6"/>
  <c r="E5" i="6"/>
  <c r="D5" i="6"/>
  <c r="C5" i="6"/>
  <c r="B5" i="6"/>
</calcChain>
</file>

<file path=xl/sharedStrings.xml><?xml version="1.0" encoding="utf-8"?>
<sst xmlns="http://schemas.openxmlformats.org/spreadsheetml/2006/main" count="685" uniqueCount="292">
  <si>
    <t>Table 1: GROSS DOMESTIC PRODUCT AND SOME ALLIED AGGREGATES SUMMARY TABLE</t>
  </si>
  <si>
    <t xml:space="preserve">         TZS Billions</t>
  </si>
  <si>
    <t>Heading</t>
  </si>
  <si>
    <t>2024</t>
  </si>
  <si>
    <t>1. Gross Domestic Product at b.p</t>
  </si>
  <si>
    <t>2. Gross Domestic Product at m.p.</t>
  </si>
  <si>
    <t>3. Gross National Income at b.p</t>
  </si>
  <si>
    <t>4. Gross National Income at m.p.</t>
  </si>
  <si>
    <t>5. Net Domestic Product at b.p</t>
  </si>
  <si>
    <t>6. Net National Income at b.p</t>
  </si>
  <si>
    <t>7. Net National Income at m.p.</t>
  </si>
  <si>
    <t>8. Gross Fixed capital Formation</t>
  </si>
  <si>
    <t>9. Gross Capital Formation</t>
  </si>
  <si>
    <t>10. Government Final Consump. Exp.</t>
  </si>
  <si>
    <t>11. Household Final Consumption Exp.</t>
  </si>
  <si>
    <t>12. Net Savings</t>
  </si>
  <si>
    <t>AT 2019 PRICES</t>
  </si>
  <si>
    <t>13. Gross Domestic Product at b.p</t>
  </si>
  <si>
    <t>14. Gross Fixed capital Formation</t>
  </si>
  <si>
    <t>15. Gross Capital Formation</t>
  </si>
  <si>
    <t>PER CAPITA GDP</t>
  </si>
  <si>
    <t>2023</t>
  </si>
  <si>
    <t xml:space="preserve">16. Per Capita GDP at  current market prices </t>
  </si>
  <si>
    <t>17. Per Capita GDP in USD</t>
  </si>
  <si>
    <t xml:space="preserve">       m.p.=&gt;market prices.</t>
  </si>
  <si>
    <t>Table 2: SELECTED IMPORTANT RATIOS AT CURRENT PRICES</t>
  </si>
  <si>
    <t xml:space="preserve">              Percent</t>
  </si>
  <si>
    <t>1.Compensation of Employees to Net Domestic Product (NDP) at b.p.</t>
  </si>
  <si>
    <t>2. Gross Capital formation to GDP at m.p.</t>
  </si>
  <si>
    <t>3. Government Final Consumption Expenditure  to Net National Disposable income at m.p</t>
  </si>
  <si>
    <t>4. Household Final consumption Expenditure  to Net National Disposable income at m.p</t>
  </si>
  <si>
    <t>5. Savings to Net National Disposable income at m.p</t>
  </si>
  <si>
    <t>6. GFCF at current prices / GDP at current  b.p</t>
  </si>
  <si>
    <t>7. GFCF at constant prices /GDP at constant b.p</t>
  </si>
  <si>
    <t>8. Agriculture, Fishing,Hunting and Forestry to GDP at current  b.p</t>
  </si>
  <si>
    <t>9. Industry and construction to GDP at current b.p</t>
  </si>
  <si>
    <t>10. Services to GDP at current b.p</t>
  </si>
  <si>
    <t>Table 3: GROSS DOMESTIC PRODUCT ESTIMATES AT CURRENT PRICES BY ECONOMIC ACTIVITY</t>
  </si>
  <si>
    <t>Percentage</t>
  </si>
  <si>
    <t>TZS  Millions</t>
  </si>
  <si>
    <t>Economic Activity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</si>
  <si>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</si>
  <si>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</si>
  <si>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</si>
  <si>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</si>
  <si>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</si>
  <si>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</si>
  <si>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</si>
  <si>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</si>
  <si>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</si>
  <si>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</si>
  <si>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</si>
  <si>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A: Agriculture, Forestry and Fishing</t>
  </si>
  <si>
    <t>Crops</t>
  </si>
  <si>
    <t>Livestock</t>
  </si>
  <si>
    <t>Forestry</t>
  </si>
  <si>
    <t>Fishing</t>
  </si>
  <si>
    <t>Agriculture support services</t>
  </si>
  <si>
    <t>Industry and Construction</t>
  </si>
  <si>
    <t>B: Mining and quarrying</t>
  </si>
  <si>
    <t>C: Manufacturing</t>
  </si>
  <si>
    <t>D: Electricity supply</t>
  </si>
  <si>
    <t>E: Water supply; sewerage, waste management</t>
  </si>
  <si>
    <t>F: Construction</t>
  </si>
  <si>
    <t>Services</t>
  </si>
  <si>
    <t>G: Wholesale and retail trade; repairs</t>
  </si>
  <si>
    <t>H: Transport and storage</t>
  </si>
  <si>
    <t>I: Accomodation and Food Services</t>
  </si>
  <si>
    <t>J: Information and communication</t>
  </si>
  <si>
    <t>K: Financial and insurance activities</t>
  </si>
  <si>
    <t>L: Real estate</t>
  </si>
  <si>
    <t>M: Professional, scientific and technical activities</t>
  </si>
  <si>
    <t>N: Administrative and support service activities</t>
  </si>
  <si>
    <t>O: Public administration and defence</t>
  </si>
  <si>
    <t>P: Education</t>
  </si>
  <si>
    <t xml:space="preserve"> Q: Human health and social work activities</t>
  </si>
  <si>
    <t>R: Arts, entertainment and recreation</t>
  </si>
  <si>
    <t>S: Other service activities</t>
  </si>
  <si>
    <t>T: Activities of households as employers;</t>
  </si>
  <si>
    <t>All Economic Activities</t>
  </si>
  <si>
    <t>Taxes on products</t>
  </si>
  <si>
    <t>GDP at Market prices</t>
  </si>
  <si>
    <t>Table 4: SHARES OF GROSS DOMESTIC PRODUCT AT CURRENT PRICES BY ECONOMIC ACTIVITY</t>
  </si>
  <si>
    <t xml:space="preserve">               Percent</t>
  </si>
  <si>
    <t>Table 5: IMPLICIT DEFLATORS OF GROSS DOMESTIC PRODUCT BY ECONOMIC ACTIVITIES (2015 = 100)</t>
  </si>
  <si>
    <t>2025</t>
  </si>
  <si>
    <t>Table 6 :GROSS DOMESTIC PRODUCT AT 2019 PRICES BY ECONOMIC ACTIVITY</t>
  </si>
  <si>
    <t xml:space="preserve">        TZS Millions</t>
  </si>
  <si>
    <t>Table 7:ANNUAL GROWTH RATES OF GROSS DOMESTIC PRODUCT  BY ECONOMIC ACTIVITY</t>
  </si>
  <si>
    <t>Percent</t>
  </si>
  <si>
    <t>Table 8: GROSS DOMESTIC PRODUCT BY TYPE OF EXPENDITURE AT CURRENT MARKET  PRICES</t>
  </si>
  <si>
    <t>Type of Expenditure</t>
  </si>
  <si>
    <t>GDP at current market prices</t>
  </si>
  <si>
    <t>Final Consumption</t>
  </si>
  <si>
    <t>Government final consumption</t>
  </si>
  <si>
    <t>Household final consumption</t>
  </si>
  <si>
    <t>Non Profit Institutions Serving Households</t>
  </si>
  <si>
    <t>Gross Capital Formation</t>
  </si>
  <si>
    <t>Gross fixed capital formation</t>
  </si>
  <si>
    <t>Changes in Valuables</t>
  </si>
  <si>
    <t>Changes in inventories</t>
  </si>
  <si>
    <t>Exports of goods and services</t>
  </si>
  <si>
    <t>Export of goods</t>
  </si>
  <si>
    <t>Export of services</t>
  </si>
  <si>
    <t>Imports of goods and services</t>
  </si>
  <si>
    <t>Import of goods</t>
  </si>
  <si>
    <t>Import of services</t>
  </si>
  <si>
    <t>Errors and Omissions</t>
  </si>
  <si>
    <t>Table 9: GROSS DOMESTIC PRODUCT BY TYPE OF EXPENDITURE AT 2019 MARKET  PRICES</t>
  </si>
  <si>
    <t>GDP at constant 2019 market prices</t>
  </si>
  <si>
    <t>Table 10: IMPLICIT DEFLATORS OF GROSS DOMESTIC PRODUCT BY EXPENDITURE (2015 = 100)</t>
  </si>
  <si>
    <t>Implied deflators</t>
  </si>
  <si>
    <t>Gross domestic product at market prices</t>
  </si>
  <si>
    <t>Table 11:NATIONAL DISPOSABLE INCOME AND ITS APPROPRIATION AT CURRENT MARKET PRICES</t>
  </si>
  <si>
    <t xml:space="preserve">       TZS Millions</t>
  </si>
  <si>
    <t>1. Compensation of employees</t>
  </si>
  <si>
    <t>2. Operating surplus</t>
  </si>
  <si>
    <t>3. Net Domestic Product at basic price</t>
  </si>
  <si>
    <t>4. Net primary income from ROW</t>
  </si>
  <si>
    <t>5. Net National Income at b.p.</t>
  </si>
  <si>
    <t>6.Taxes on products</t>
  </si>
  <si>
    <t>8.  Net National Income at m.p.</t>
  </si>
  <si>
    <t xml:space="preserve">9.  Net current Transfers from ROW  </t>
  </si>
  <si>
    <t>10.Net National Disposable Income at m.p</t>
  </si>
  <si>
    <t>11.Government final consumption expenditure</t>
  </si>
  <si>
    <t>12. Household final consumption expenditure</t>
  </si>
  <si>
    <t>13. Non Profit Institutions Serving Households</t>
  </si>
  <si>
    <t>13.  Net Savings</t>
  </si>
  <si>
    <t>14.  Net National Disposable Income at m.p.</t>
  </si>
  <si>
    <t>Table 12:PERCENTAGE COMPOSITION OF NATIONAL DISPOSABLE INCOME AT CURRENT MARKET PRICES, MAINLAND TANZANIA 2018-2014</t>
  </si>
  <si>
    <t>Item</t>
  </si>
  <si>
    <t>Government final consumption expenditure</t>
  </si>
  <si>
    <t>Household and NPISH final consumption expenditure</t>
  </si>
  <si>
    <t>Net Savings</t>
  </si>
  <si>
    <t>National Disposable Income at m.p</t>
  </si>
  <si>
    <t>Table 13:CAPITAL FINANCE AT CURRENT PRICES</t>
  </si>
  <si>
    <r>
      <rPr>
        <b/>
        <sz val="11"/>
        <rFont val="Arial"/>
        <charset val="134"/>
      </rPr>
      <t>Capital Finance at Current Prices</t>
    </r>
    <r>
      <rPr>
        <b/>
        <sz val="11"/>
        <color indexed="8"/>
        <rFont val="Arial"/>
        <charset val="134"/>
      </rPr>
      <t>, Tanzania Mainland, 2019 - 2025</t>
    </r>
  </si>
  <si>
    <t>2.Consumption on fixed capital</t>
  </si>
  <si>
    <t>3.Net capital transfer from ROW</t>
  </si>
  <si>
    <t>4. Finance of Gross accumulation</t>
  </si>
  <si>
    <t>5. Changes in Inventories</t>
  </si>
  <si>
    <t>6.Gross fixed capital formation</t>
  </si>
  <si>
    <t>7.Net Lending(+)/Borrowing(-) from ROW</t>
  </si>
  <si>
    <t>8. Gross Accumulation</t>
  </si>
  <si>
    <t>Table 14:RELATION AMONG NATIONAL ACCOUNTING AGGREGATES AT CURRENT BASIC PRICES</t>
  </si>
  <si>
    <t>1. Gross Domestic Product at basic price.</t>
  </si>
  <si>
    <t>2.  Net primary income from ROW</t>
  </si>
  <si>
    <t xml:space="preserve">    2.1 Primary  Income receivable</t>
  </si>
  <si>
    <t xml:space="preserve">    2.2 Less Primary income payable</t>
  </si>
  <si>
    <t xml:space="preserve">3. Equals: Gross National Product at b.p </t>
  </si>
  <si>
    <t>4. Less: Consumption of Fixed Capital</t>
  </si>
  <si>
    <t>5. Equals: Net National Product at basic price</t>
  </si>
  <si>
    <t>6. Plus: Net Current Transfers from abroad</t>
  </si>
  <si>
    <t xml:space="preserve">   6.1 Current Transfers receivable</t>
  </si>
  <si>
    <t xml:space="preserve">   6.2 Less: Current transfer payable</t>
  </si>
  <si>
    <t>7. Equals: Net National Disposable Income at b.p</t>
  </si>
  <si>
    <t xml:space="preserve">8. Gross National Disposable Income at b.p </t>
  </si>
  <si>
    <t>9. Gross National Income at basic prices</t>
  </si>
  <si>
    <t>Table 15: INTERNATIONAL TRANSACTIONS AT CURRENT PRICES</t>
  </si>
  <si>
    <t>1. Export of goods and services:</t>
  </si>
  <si>
    <t xml:space="preserve">    1.1 Export of Goods</t>
  </si>
  <si>
    <t xml:space="preserve">    1.2 Export of services</t>
  </si>
  <si>
    <t>2. Primary incomes receivable</t>
  </si>
  <si>
    <t xml:space="preserve">3. Current transfers receivable </t>
  </si>
  <si>
    <t>4. Total external transactions receivable by the Nation</t>
  </si>
  <si>
    <t>5. Import of goods and services:</t>
  </si>
  <si>
    <t xml:space="preserve">   5.1 Import of goods</t>
  </si>
  <si>
    <t xml:space="preserve">   5.2 Import of  services</t>
  </si>
  <si>
    <t>6. Primary incomes payable</t>
  </si>
  <si>
    <t>7. Current transfers payable</t>
  </si>
  <si>
    <t>8. Current external balance</t>
  </si>
  <si>
    <t>9. Total external transactions paid by the Nation</t>
  </si>
  <si>
    <t>10. Current external balance</t>
  </si>
  <si>
    <t>11.Errors and ommissions</t>
  </si>
  <si>
    <t>12. Net lending (+) or Borrowing (-) from the ROW</t>
  </si>
  <si>
    <t>Table 16:RELATION AMONG NATIONAL ACCOUNTING AGGREGATES AT CURRENT MARKET PRICES</t>
  </si>
  <si>
    <t>1. Gross Domestic Product at m.p.</t>
  </si>
  <si>
    <t xml:space="preserve">2.  Plus: Net primary income from ROW </t>
  </si>
  <si>
    <t>3. Equals: Gross National Income at m.p.</t>
  </si>
  <si>
    <t>5. Equals: Net National Income at m.p.</t>
  </si>
  <si>
    <t>6. Plus: Net Current Transfers received from abroad</t>
  </si>
  <si>
    <t>6.1 Current Transfers receivable</t>
  </si>
  <si>
    <t>6.2 Less: Current transfer payable</t>
  </si>
  <si>
    <t>7. Equals: Net National Disposable Income at m.p.</t>
  </si>
  <si>
    <t>Summary of Indicators</t>
  </si>
  <si>
    <t>Gross National Income at basic prices (Mill.US $)</t>
  </si>
  <si>
    <t xml:space="preserve">Gross National Disposable Income at basic prices (Mill. US$) </t>
  </si>
  <si>
    <t xml:space="preserve">Gross National Disposable Income at basic prices (Mill. TSHS) </t>
  </si>
  <si>
    <t>MEMORUNDUM ITEMS:</t>
  </si>
  <si>
    <t>Exchange rates Shs/USD (annual average)</t>
  </si>
  <si>
    <t xml:space="preserve">Tanzania Mainland Population </t>
  </si>
  <si>
    <t>Table 17: GROSS DOMESTIC PRODUCT OF AGRICULTURE AT CURRENT PRICES</t>
  </si>
  <si>
    <t>Economic activity</t>
  </si>
  <si>
    <t>1. Crops</t>
  </si>
  <si>
    <t>2. Livestock</t>
  </si>
  <si>
    <t>3. Forestry and Hunting</t>
  </si>
  <si>
    <t>4. Fishing</t>
  </si>
  <si>
    <t>Total Agriculture</t>
  </si>
  <si>
    <t>Table 18: GROSS DOMESTIC PRODUCT OF AGRICULTURE AT 2019 PRICES</t>
  </si>
  <si>
    <t>Table 19: GROSS DOMESTIC PRODUCT OF INDUSTRY &amp; CONSTRUCTION AT CURRENT PRICES</t>
  </si>
  <si>
    <t>1. Mining and quarrying</t>
  </si>
  <si>
    <t>2. Manufacturing</t>
  </si>
  <si>
    <t>3. Electricity supply</t>
  </si>
  <si>
    <t>4. Water supply,sewarage, waste management</t>
  </si>
  <si>
    <t>5. Construction</t>
  </si>
  <si>
    <t>Total Industry and Construction</t>
  </si>
  <si>
    <t>Table 20: GROSS DOMESTIC PRODUCT OF INDUSTRY &amp; CONSTRUCTION AT 2015 PRICES</t>
  </si>
  <si>
    <t>Table 21: GROSS DOMESTIC PRODUCT OF SERVICES AT CURRENT PRICES</t>
  </si>
  <si>
    <t>1. Wholesale and retail trade; repairs</t>
  </si>
  <si>
    <t>2. Transport and storage</t>
  </si>
  <si>
    <t>3. Accomodation and Food Services</t>
  </si>
  <si>
    <t>4. Information and communication</t>
  </si>
  <si>
    <t>5. Financial and insurance activities</t>
  </si>
  <si>
    <t>6. Real estate</t>
  </si>
  <si>
    <t>7. Professional, scientific and technical activities</t>
  </si>
  <si>
    <t>8. Administrative and support service activities</t>
  </si>
  <si>
    <t>9. Public administration and defence</t>
  </si>
  <si>
    <t>10. Education</t>
  </si>
  <si>
    <t>11. Human health and social work activities</t>
  </si>
  <si>
    <t>12. Arts, entertainment and recreation</t>
  </si>
  <si>
    <t>13. Other service activities</t>
  </si>
  <si>
    <t>14. Activities of households as employers;</t>
  </si>
  <si>
    <t>Total Services</t>
  </si>
  <si>
    <t>Table 22: GROSS CAPITAL FORMATION by Type of Asset a AT CURRENT PRICES</t>
  </si>
  <si>
    <t xml:space="preserve">Type of Capital formation </t>
  </si>
  <si>
    <t>A. Gross Fixed Capital Formation</t>
  </si>
  <si>
    <t>1. Buildings and Structures</t>
  </si>
  <si>
    <t>2. Transport Equipment</t>
  </si>
  <si>
    <t>3.Machinery and Equipment</t>
  </si>
  <si>
    <t>4. Other Machinery and Equipment</t>
  </si>
  <si>
    <t>5. Animal Resources</t>
  </si>
  <si>
    <t>6. Research and Development</t>
  </si>
  <si>
    <t>A. Change in Valuables</t>
  </si>
  <si>
    <t>B. Changes in Inventories</t>
  </si>
  <si>
    <t>C. Gross Capital Formation</t>
  </si>
  <si>
    <t>Table 23: GROSS CAPITAL FORMATION BY PUBLIC AND PRIVATE SECTORS AT CURRENT PRICES</t>
  </si>
  <si>
    <t>1. Central Government:</t>
  </si>
  <si>
    <t>2. Parastatals:</t>
  </si>
  <si>
    <t>3. Institutions:</t>
  </si>
  <si>
    <t>4. Private</t>
  </si>
  <si>
    <t>Table 24: GROSS CAPITAL FORMATION AT 2019 PRICES</t>
  </si>
  <si>
    <t>Table 25: GROSS FIXED CAPITAL FORMATION BY KIND OF ECONOMIC ACTIVITY AT 2019 PRICES</t>
  </si>
  <si>
    <t>1. Agriculture (crops, Livestock, Forestry, Fishing and Hunting)</t>
  </si>
  <si>
    <t>2. Mining and Quarrying</t>
  </si>
  <si>
    <t>3. Manufacturing</t>
  </si>
  <si>
    <t>4. Electricity and Water Supply</t>
  </si>
  <si>
    <t>6. Wholesale and Retail Trade and Hotels and Restaurants</t>
  </si>
  <si>
    <t>7. Transport, Storage and Communication</t>
  </si>
  <si>
    <t>8. Financial intermediation, Real Estate and B.S</t>
  </si>
  <si>
    <t>9. Public Administration, Education, Health and O.S</t>
  </si>
  <si>
    <t>10. Gross Fixed Capital Formation</t>
  </si>
  <si>
    <t>Note: B.S &gt;&gt;  Business Services</t>
  </si>
  <si>
    <t xml:space="preserve">          O.S &gt;&gt;  Other Services</t>
  </si>
  <si>
    <t>Table 26: REGIONAL GDP AT CURRENT MARKET PRICES</t>
  </si>
  <si>
    <t>REGION/YEAR</t>
  </si>
  <si>
    <t>Dodoma</t>
  </si>
  <si>
    <t>Arusha</t>
  </si>
  <si>
    <t>Kilimanjaro</t>
  </si>
  <si>
    <t>Tanga</t>
  </si>
  <si>
    <t>Morogoro</t>
  </si>
  <si>
    <t>Pwani</t>
  </si>
  <si>
    <t>Dar -es salaam</t>
  </si>
  <si>
    <t>Lindi</t>
  </si>
  <si>
    <t>Mtwara</t>
  </si>
  <si>
    <t>Ruvuma</t>
  </si>
  <si>
    <t>Iringa</t>
  </si>
  <si>
    <t>Mbeya</t>
  </si>
  <si>
    <t>Singida</t>
  </si>
  <si>
    <t>Tabora</t>
  </si>
  <si>
    <t>Rukwa</t>
  </si>
  <si>
    <t>Kigoma</t>
  </si>
  <si>
    <t>Shinyanga</t>
  </si>
  <si>
    <t>Kagera</t>
  </si>
  <si>
    <t>Mwanza</t>
  </si>
  <si>
    <t>Mara</t>
  </si>
  <si>
    <t>Manyara</t>
  </si>
  <si>
    <t>Njombe</t>
  </si>
  <si>
    <t>Katavi</t>
  </si>
  <si>
    <t>Simiyu</t>
  </si>
  <si>
    <t>Geita</t>
  </si>
  <si>
    <t>Songwe</t>
  </si>
  <si>
    <t>TANZANIA MAINLAND</t>
  </si>
  <si>
    <t>Table 27: SHARE TO GDP AT CURRENT PRICES</t>
  </si>
  <si>
    <t xml:space="preserve">                 Percent</t>
  </si>
  <si>
    <t>Table 28: REGIONAL  PER CAPITA GDP AT CURRENT MARKET PRICES</t>
  </si>
  <si>
    <t xml:space="preserve">                  Shilling</t>
  </si>
  <si>
    <t xml:space="preserve"> MAINLAND TANZANIA</t>
  </si>
  <si>
    <t>Appendix 1.    AVERAGE ANNUAL RATES OF GROWTH OF TOTAL GDP AT 2019 BASIC PRICES</t>
  </si>
  <si>
    <t xml:space="preserve">          Percent</t>
  </si>
  <si>
    <t>Appendix 2.    AVERAGE ANNUAL RATES OF GROWTH OF AGRICULTURE &amp; FISHING  GDP AT 2019 BASIC PRICES</t>
  </si>
  <si>
    <t>Appendix 3.    AVERAGE ANNUAL RATES OF GROWTH OF INDUSTRIAL AND CONSTRUCTION GDP AT 2015 PRICES</t>
  </si>
  <si>
    <t>Appendix 4.    AVERAGE ANNUAL RATES OF GROWTH OF SERVICES GDP AT 2019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</si>
</sst>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6" formatCode="_(* #,##0.00_);_(* \(#,##0.00\);_(* &quot;-&quot;??_);_(@_)"/>
    <numFmt numFmtId="168" formatCode="_-* #,##0_-;\-* #,##0_-;_-* &quot;-&quot;??_-;_-@_-"/>
    <numFmt numFmtId="169" formatCode="0.0"/>
    <numFmt numFmtId="170" formatCode="_(* #,##0_);_(* \(#,##0\);_(* &quot;-&quot;??_);_(@_)"/>
    <numFmt numFmtId="171" formatCode="_(* #,##0.0000_);_(* \(#,##0.0000\);_(* &quot;-&quot;??_);_(@_)"/>
    <numFmt numFmtId="172" formatCode="_-* #,##0.0_-;\-* #,##0.0_-;_-* &quot;-&quot;??_-;_-@_-"/>
    <numFmt numFmtId="173" formatCode="#,##0.0"/>
    <numFmt numFmtId="174" formatCode="0.0%"/>
    <numFmt numFmtId="175" formatCode="_(* #,##0.0000_);_(* \(#,##0.0000\);_(* &quot;-&quot;_);_(@_)"/>
    <numFmt numFmtId="176" formatCode="_-* #,##0.00_-;\-* #,##0.00_-;_-* &quot;-&quot;_-;_-@_-"/>
    <numFmt numFmtId="177" formatCode="_-* #,##0.0_-;\-* #,##0.0_-;_-* &quot;-&quot;_-;_-@_-"/>
    <numFmt numFmtId="178" formatCode="_(* #,##0.0_);_(* \(#,##0.0\);_(* &quot;-&quot;??_);_(@_)"/>
  </numFmts>
  <fonts count="15">
    <font>
      <sz val="11"/>
      <color theme="1"/>
      <name val="Aptos Narrow"/>
      <charset val="134"/>
      <scheme val="minor"/>
    </font>
    <font>
      <b/>
      <sz val="11"/>
      <name val="Arial"/>
      <charset val="134"/>
    </font>
    <font>
      <sz val="11"/>
      <name val="Arial"/>
      <charset val="134"/>
    </font>
    <font>
      <sz val="11"/>
      <color rgb="FFFF0000"/>
      <name val="Arial"/>
      <charset val="134"/>
    </font>
    <font>
      <sz val="11"/>
      <color theme="1"/>
      <name val="Arial"/>
      <charset val="134"/>
    </font>
    <font>
      <i/>
      <sz val="11"/>
      <name val="Arial"/>
      <charset val="134"/>
    </font>
    <font>
      <b/>
      <sz val="11"/>
      <color theme="1"/>
      <name val="Arial"/>
      <charset val="134"/>
    </font>
    <font>
      <b/>
      <sz val="11"/>
      <color rgb="FF000000"/>
      <name val="Arial"/>
      <charset val="134"/>
    </font>
    <font>
      <b/>
      <i/>
      <sz val="11"/>
      <name val="Arial"/>
      <charset val="134"/>
    </font>
    <font>
      <i/>
      <sz val="11"/>
      <color theme="1"/>
      <name val="Arial"/>
      <charset val="134"/>
    </font>
    <font>
      <sz val="11"/>
      <color rgb="FF000000"/>
      <name val="Arial"/>
      <charset val="134"/>
    </font>
    <font>
      <sz val="10"/>
      <name val="Arial"/>
      <charset val="134"/>
    </font>
    <font>
      <sz val="11"/>
      <color indexed="8"/>
      <name val="Calibri"/>
      <charset val="134"/>
    </font>
    <font>
      <b/>
      <sz val="11"/>
      <color indexed="8"/>
      <name val="Arial"/>
      <charset val="134"/>
    </font>
    <font>
      <sz val="11"/>
      <color theme="1"/>
      <name val="Aptos Narrow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9">
    <xf numFmtId="0" fontId="0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</cellStyleXfs>
  <cellXfs count="176">
    <xf numFmtId="0" fontId="0" fillId="0" borderId="0" xfId="0"/>
    <xf numFmtId="1" fontId="1" fillId="0" borderId="0" xfId="0" applyNumberFormat="1" applyFont="1" applyAlignment="1">
      <alignment horizontal="right"/>
    </xf>
    <xf numFmtId="1" fontId="1" fillId="0" borderId="0" xfId="0" applyNumberFormat="1" applyFont="1"/>
    <xf numFmtId="0" fontId="2" fillId="0" borderId="1" xfId="0" applyFont="1" applyBorder="1"/>
    <xf numFmtId="0" fontId="1" fillId="0" borderId="0" xfId="0" applyFont="1"/>
    <xf numFmtId="0" fontId="3" fillId="0" borderId="0" xfId="0" applyFont="1"/>
    <xf numFmtId="1" fontId="2" fillId="0" borderId="0" xfId="0" applyNumberFormat="1" applyFont="1"/>
    <xf numFmtId="0" fontId="4" fillId="0" borderId="0" xfId="0" applyFont="1"/>
    <xf numFmtId="0" fontId="2" fillId="0" borderId="0" xfId="0" applyFont="1"/>
    <xf numFmtId="168" fontId="2" fillId="0" borderId="0" xfId="1" applyNumberFormat="1" applyFont="1" applyFill="1"/>
    <xf numFmtId="43" fontId="2" fillId="0" borderId="0" xfId="27" applyFont="1" applyFill="1" applyBorder="1"/>
    <xf numFmtId="0" fontId="1" fillId="0" borderId="0" xfId="0" applyFont="1" applyAlignment="1">
      <alignment horizontal="right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right"/>
    </xf>
    <xf numFmtId="3" fontId="2" fillId="0" borderId="0" xfId="0" applyNumberFormat="1" applyFont="1"/>
    <xf numFmtId="0" fontId="1" fillId="0" borderId="0" xfId="0" applyFont="1" applyAlignment="1">
      <alignment horizontal="left"/>
    </xf>
    <xf numFmtId="9" fontId="2" fillId="0" borderId="0" xfId="2" applyFont="1" applyFill="1"/>
    <xf numFmtId="3" fontId="1" fillId="0" borderId="0" xfId="0" applyNumberFormat="1" applyFont="1" applyAlignment="1">
      <alignment horizontal="right"/>
    </xf>
    <xf numFmtId="0" fontId="2" fillId="0" borderId="2" xfId="0" applyFont="1" applyBorder="1"/>
    <xf numFmtId="3" fontId="2" fillId="0" borderId="2" xfId="0" applyNumberFormat="1" applyFont="1" applyBorder="1"/>
    <xf numFmtId="1" fontId="1" fillId="0" borderId="3" xfId="0" applyNumberFormat="1" applyFont="1" applyBorder="1"/>
    <xf numFmtId="1" fontId="1" fillId="0" borderId="3" xfId="0" applyNumberFormat="1" applyFont="1" applyBorder="1" applyAlignment="1">
      <alignment horizontal="right"/>
    </xf>
    <xf numFmtId="0" fontId="1" fillId="0" borderId="3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9" fontId="2" fillId="0" borderId="0" xfId="0" applyNumberFormat="1" applyFont="1"/>
    <xf numFmtId="169" fontId="2" fillId="0" borderId="2" xfId="0" applyNumberFormat="1" applyFont="1" applyBorder="1"/>
    <xf numFmtId="168" fontId="1" fillId="0" borderId="0" xfId="27" applyNumberFormat="1" applyFont="1" applyFill="1" applyBorder="1"/>
    <xf numFmtId="168" fontId="1" fillId="0" borderId="0" xfId="27" applyNumberFormat="1" applyFont="1" applyFill="1" applyBorder="1" applyAlignment="1">
      <alignment horizontal="left"/>
    </xf>
    <xf numFmtId="3" fontId="1" fillId="0" borderId="1" xfId="27" applyNumberFormat="1" applyFont="1" applyFill="1" applyBorder="1" applyAlignment="1">
      <alignment horizontal="left"/>
    </xf>
    <xf numFmtId="3" fontId="1" fillId="0" borderId="1" xfId="27" applyNumberFormat="1" applyFont="1" applyFill="1" applyBorder="1" applyAlignment="1">
      <alignment horizontal="right"/>
    </xf>
    <xf numFmtId="3" fontId="1" fillId="0" borderId="0" xfId="27" applyNumberFormat="1" applyFont="1" applyFill="1" applyBorder="1"/>
    <xf numFmtId="3" fontId="1" fillId="0" borderId="0" xfId="0" applyNumberFormat="1" applyFont="1"/>
    <xf numFmtId="169" fontId="1" fillId="0" borderId="0" xfId="0" applyNumberFormat="1" applyFont="1"/>
    <xf numFmtId="168" fontId="2" fillId="0" borderId="0" xfId="27" applyNumberFormat="1" applyFont="1" applyFill="1" applyBorder="1" applyAlignment="1">
      <alignment horizontal="left" indent="1"/>
    </xf>
    <xf numFmtId="3" fontId="2" fillId="0" borderId="0" xfId="0" applyNumberFormat="1" applyFont="1" applyAlignment="1">
      <alignment horizontal="right"/>
    </xf>
    <xf numFmtId="168" fontId="1" fillId="0" borderId="0" xfId="27" applyNumberFormat="1" applyFont="1" applyFill="1" applyBorder="1" applyAlignment="1">
      <alignment horizontal="left" indent="1"/>
    </xf>
    <xf numFmtId="168" fontId="1" fillId="0" borderId="0" xfId="0" applyNumberFormat="1" applyFont="1"/>
    <xf numFmtId="168" fontId="2" fillId="0" borderId="0" xfId="27" applyNumberFormat="1" applyFont="1" applyFill="1" applyBorder="1" applyAlignment="1">
      <alignment horizontal="left"/>
    </xf>
    <xf numFmtId="3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 indent="1"/>
    </xf>
    <xf numFmtId="0" fontId="1" fillId="0" borderId="1" xfId="0" applyFont="1" applyBorder="1" applyAlignment="1">
      <alignment horizontal="left"/>
    </xf>
    <xf numFmtId="170" fontId="1" fillId="0" borderId="0" xfId="1" applyNumberFormat="1" applyFont="1" applyFill="1" applyBorder="1"/>
    <xf numFmtId="171" fontId="2" fillId="0" borderId="0" xfId="1" applyNumberFormat="1" applyFont="1" applyFill="1" applyBorder="1"/>
    <xf numFmtId="172" fontId="1" fillId="0" borderId="0" xfId="27" applyNumberFormat="1" applyFont="1" applyFill="1" applyBorder="1"/>
    <xf numFmtId="172" fontId="2" fillId="0" borderId="0" xfId="27" applyNumberFormat="1" applyFont="1" applyFill="1" applyBorder="1" applyAlignment="1">
      <alignment horizontal="right"/>
    </xf>
    <xf numFmtId="172" fontId="2" fillId="0" borderId="0" xfId="27" applyNumberFormat="1" applyFont="1" applyFill="1" applyBorder="1"/>
    <xf numFmtId="0" fontId="1" fillId="0" borderId="2" xfId="0" applyFont="1" applyBorder="1" applyAlignment="1">
      <alignment horizontal="left"/>
    </xf>
    <xf numFmtId="172" fontId="1" fillId="0" borderId="2" xfId="27" applyNumberFormat="1" applyFont="1" applyFill="1" applyBorder="1"/>
    <xf numFmtId="169" fontId="1" fillId="0" borderId="2" xfId="0" applyNumberFormat="1" applyFont="1" applyBorder="1"/>
    <xf numFmtId="173" fontId="1" fillId="0" borderId="0" xfId="0" applyNumberFormat="1" applyFont="1"/>
    <xf numFmtId="172" fontId="1" fillId="0" borderId="0" xfId="1" applyNumberFormat="1" applyFont="1" applyFill="1"/>
    <xf numFmtId="173" fontId="2" fillId="0" borderId="0" xfId="0" applyNumberFormat="1" applyFont="1"/>
    <xf numFmtId="172" fontId="2" fillId="0" borderId="0" xfId="1" applyNumberFormat="1" applyFont="1" applyFill="1"/>
    <xf numFmtId="173" fontId="1" fillId="0" borderId="2" xfId="0" applyNumberFormat="1" applyFont="1" applyBorder="1"/>
    <xf numFmtId="172" fontId="1" fillId="0" borderId="2" xfId="1" applyNumberFormat="1" applyFont="1" applyFill="1" applyBorder="1"/>
    <xf numFmtId="0" fontId="1" fillId="0" borderId="1" xfId="1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/>
    <xf numFmtId="168" fontId="1" fillId="0" borderId="0" xfId="27" applyNumberFormat="1" applyFont="1" applyFill="1" applyBorder="1" applyAlignment="1">
      <alignment horizontal="right"/>
    </xf>
    <xf numFmtId="170" fontId="1" fillId="0" borderId="0" xfId="1" applyNumberFormat="1" applyFont="1" applyFill="1" applyBorder="1" applyAlignment="1">
      <alignment horizontal="right"/>
    </xf>
    <xf numFmtId="174" fontId="2" fillId="0" borderId="0" xfId="2" applyNumberFormat="1" applyFont="1" applyFill="1"/>
    <xf numFmtId="174" fontId="2" fillId="0" borderId="0" xfId="2" applyNumberFormat="1" applyFont="1" applyFill="1" applyAlignment="1"/>
    <xf numFmtId="173" fontId="1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/>
    </xf>
    <xf numFmtId="173" fontId="1" fillId="0" borderId="2" xfId="0" applyNumberFormat="1" applyFont="1" applyBorder="1" applyAlignment="1">
      <alignment horizontal="right"/>
    </xf>
    <xf numFmtId="170" fontId="2" fillId="0" borderId="0" xfId="0" applyNumberFormat="1" applyFont="1"/>
    <xf numFmtId="168" fontId="4" fillId="0" borderId="0" xfId="17" applyNumberFormat="1" applyFont="1" applyFill="1"/>
    <xf numFmtId="168" fontId="4" fillId="0" borderId="0" xfId="17" applyNumberFormat="1" applyFont="1" applyFill="1" applyAlignment="1"/>
    <xf numFmtId="41" fontId="6" fillId="0" borderId="2" xfId="3" applyFont="1" applyFill="1" applyBorder="1"/>
    <xf numFmtId="173" fontId="1" fillId="0" borderId="1" xfId="2" applyNumberFormat="1" applyFont="1" applyFill="1" applyBorder="1" applyAlignment="1">
      <alignment horizontal="right"/>
    </xf>
    <xf numFmtId="3" fontId="6" fillId="0" borderId="0" xfId="0" applyNumberFormat="1" applyFont="1"/>
    <xf numFmtId="3" fontId="2" fillId="0" borderId="0" xfId="0" applyNumberFormat="1" applyFont="1" applyAlignment="1">
      <alignment horizontal="left" indent="1"/>
    </xf>
    <xf numFmtId="168" fontId="2" fillId="0" borderId="0" xfId="27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left" indent="1"/>
    </xf>
    <xf numFmtId="3" fontId="6" fillId="0" borderId="0" xfId="0" applyNumberFormat="1" applyFont="1" applyAlignment="1">
      <alignment horizontal="left"/>
    </xf>
    <xf numFmtId="3" fontId="2" fillId="0" borderId="0" xfId="1" applyNumberFormat="1" applyFont="1" applyFill="1"/>
    <xf numFmtId="2" fontId="2" fillId="0" borderId="0" xfId="2" applyNumberFormat="1" applyFont="1" applyFill="1"/>
    <xf numFmtId="3" fontId="4" fillId="0" borderId="2" xfId="0" applyNumberFormat="1" applyFont="1" applyBorder="1"/>
    <xf numFmtId="168" fontId="2" fillId="0" borderId="2" xfId="27" applyNumberFormat="1" applyFont="1" applyFill="1" applyBorder="1" applyAlignment="1">
      <alignment horizontal="right"/>
    </xf>
    <xf numFmtId="164" fontId="2" fillId="0" borderId="0" xfId="4" applyFont="1" applyFill="1" applyBorder="1"/>
    <xf numFmtId="168" fontId="2" fillId="0" borderId="0" xfId="0" applyNumberFormat="1" applyFont="1"/>
    <xf numFmtId="9" fontId="2" fillId="0" borderId="0" xfId="2" applyFont="1" applyFill="1" applyBorder="1"/>
    <xf numFmtId="0" fontId="1" fillId="0" borderId="2" xfId="0" applyFont="1" applyBorder="1"/>
    <xf numFmtId="0" fontId="1" fillId="0" borderId="1" xfId="27" applyNumberFormat="1" applyFont="1" applyFill="1" applyBorder="1" applyAlignment="1">
      <alignment horizontal="left"/>
    </xf>
    <xf numFmtId="3" fontId="2" fillId="0" borderId="0" xfId="27" applyNumberFormat="1" applyFont="1" applyFill="1" applyBorder="1"/>
    <xf numFmtId="3" fontId="2" fillId="0" borderId="2" xfId="27" applyNumberFormat="1" applyFont="1" applyFill="1" applyBorder="1"/>
    <xf numFmtId="1" fontId="2" fillId="0" borderId="2" xfId="0" applyNumberFormat="1" applyFont="1" applyBorder="1"/>
    <xf numFmtId="3" fontId="4" fillId="0" borderId="0" xfId="0" applyNumberFormat="1" applyFont="1"/>
    <xf numFmtId="166" fontId="4" fillId="0" borderId="0" xfId="0" applyNumberFormat="1" applyFont="1"/>
    <xf numFmtId="3" fontId="2" fillId="0" borderId="0" xfId="27" applyNumberFormat="1" applyFont="1" applyFill="1" applyBorder="1" applyAlignment="1"/>
    <xf numFmtId="168" fontId="2" fillId="0" borderId="0" xfId="27" applyNumberFormat="1" applyFont="1" applyFill="1" applyBorder="1"/>
    <xf numFmtId="169" fontId="2" fillId="0" borderId="0" xfId="2" applyNumberFormat="1" applyFont="1" applyFill="1"/>
    <xf numFmtId="3" fontId="1" fillId="0" borderId="2" xfId="27" applyNumberFormat="1" applyFont="1" applyFill="1" applyBorder="1"/>
    <xf numFmtId="168" fontId="1" fillId="0" borderId="2" xfId="0" applyNumberFormat="1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172" fontId="2" fillId="0" borderId="0" xfId="0" applyNumberFormat="1" applyFont="1"/>
    <xf numFmtId="0" fontId="7" fillId="0" borderId="5" xfId="0" applyFont="1" applyBorder="1" applyAlignment="1">
      <alignment vertical="center"/>
    </xf>
    <xf numFmtId="172" fontId="7" fillId="0" borderId="5" xfId="0" applyNumberFormat="1" applyFont="1" applyBorder="1" applyAlignment="1">
      <alignment vertical="center"/>
    </xf>
    <xf numFmtId="168" fontId="1" fillId="0" borderId="2" xfId="27" applyNumberFormat="1" applyFont="1" applyFill="1" applyBorder="1"/>
    <xf numFmtId="175" fontId="2" fillId="0" borderId="0" xfId="4" applyNumberFormat="1" applyFont="1" applyFill="1" applyBorder="1"/>
    <xf numFmtId="168" fontId="1" fillId="0" borderId="0" xfId="1" applyNumberFormat="1" applyFont="1" applyFill="1" applyBorder="1"/>
    <xf numFmtId="168" fontId="2" fillId="0" borderId="0" xfId="1" applyNumberFormat="1" applyFont="1" applyFill="1" applyAlignment="1"/>
    <xf numFmtId="170" fontId="2" fillId="0" borderId="0" xfId="1" applyNumberFormat="1" applyFont="1" applyFill="1"/>
    <xf numFmtId="3" fontId="1" fillId="0" borderId="0" xfId="1" applyNumberFormat="1" applyFont="1" applyFill="1"/>
    <xf numFmtId="43" fontId="2" fillId="0" borderId="0" xfId="0" applyNumberFormat="1" applyFont="1"/>
    <xf numFmtId="170" fontId="1" fillId="0" borderId="0" xfId="0" applyNumberFormat="1" applyFont="1"/>
    <xf numFmtId="3" fontId="2" fillId="0" borderId="0" xfId="1" applyNumberFormat="1" applyFont="1" applyFill="1" applyBorder="1"/>
    <xf numFmtId="164" fontId="4" fillId="0" borderId="0" xfId="4" applyFont="1" applyFill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right"/>
    </xf>
    <xf numFmtId="0" fontId="2" fillId="0" borderId="0" xfId="27" applyNumberFormat="1" applyFont="1" applyFill="1" applyBorder="1"/>
    <xf numFmtId="43" fontId="2" fillId="0" borderId="0" xfId="1" applyFont="1" applyFill="1"/>
    <xf numFmtId="0" fontId="8" fillId="0" borderId="0" xfId="0" applyFont="1"/>
    <xf numFmtId="173" fontId="5" fillId="0" borderId="0" xfId="27" applyNumberFormat="1" applyFont="1" applyFill="1" applyBorder="1"/>
    <xf numFmtId="0" fontId="8" fillId="0" borderId="2" xfId="0" applyFont="1" applyBorder="1"/>
    <xf numFmtId="168" fontId="5" fillId="0" borderId="2" xfId="27" applyNumberFormat="1" applyFont="1" applyFill="1" applyBorder="1"/>
    <xf numFmtId="3" fontId="9" fillId="0" borderId="2" xfId="0" applyNumberFormat="1" applyFont="1" applyBorder="1"/>
    <xf numFmtId="1" fontId="2" fillId="0" borderId="0" xfId="0" applyNumberFormat="1" applyFont="1" applyAlignment="1">
      <alignment horizontal="left"/>
    </xf>
    <xf numFmtId="1" fontId="1" fillId="0" borderId="2" xfId="0" applyNumberFormat="1" applyFont="1" applyBorder="1" applyAlignment="1">
      <alignment horizontal="left"/>
    </xf>
    <xf numFmtId="170" fontId="1" fillId="0" borderId="2" xfId="0" applyNumberFormat="1" applyFont="1" applyBorder="1"/>
    <xf numFmtId="1" fontId="1" fillId="0" borderId="9" xfId="0" applyNumberFormat="1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" xfId="0" applyFont="1" applyBorder="1" applyAlignment="1">
      <alignment horizontal="justify"/>
    </xf>
    <xf numFmtId="170" fontId="1" fillId="0" borderId="2" xfId="1" applyNumberFormat="1" applyFont="1" applyFill="1" applyBorder="1"/>
    <xf numFmtId="164" fontId="1" fillId="0" borderId="0" xfId="4" applyFont="1" applyFill="1" applyBorder="1"/>
    <xf numFmtId="168" fontId="2" fillId="0" borderId="0" xfId="1" applyNumberFormat="1" applyFont="1" applyFill="1" applyBorder="1"/>
    <xf numFmtId="41" fontId="1" fillId="0" borderId="2" xfId="0" applyNumberFormat="1" applyFont="1" applyBorder="1"/>
    <xf numFmtId="164" fontId="1" fillId="0" borderId="2" xfId="4" applyFont="1" applyFill="1" applyBorder="1"/>
    <xf numFmtId="164" fontId="2" fillId="0" borderId="0" xfId="4" applyFont="1" applyFill="1" applyBorder="1" applyAlignment="1">
      <alignment horizontal="right"/>
    </xf>
    <xf numFmtId="170" fontId="2" fillId="0" borderId="0" xfId="1" applyNumberFormat="1" applyFont="1" applyFill="1" applyBorder="1"/>
    <xf numFmtId="168" fontId="2" fillId="0" borderId="10" xfId="1" applyNumberFormat="1" applyFont="1" applyFill="1" applyBorder="1"/>
    <xf numFmtId="168" fontId="2" fillId="0" borderId="11" xfId="1" applyNumberFormat="1" applyFont="1" applyFill="1" applyBorder="1"/>
    <xf numFmtId="168" fontId="2" fillId="0" borderId="12" xfId="1" applyNumberFormat="1" applyFont="1" applyFill="1" applyBorder="1"/>
    <xf numFmtId="164" fontId="2" fillId="0" borderId="0" xfId="4" applyFont="1" applyFill="1"/>
    <xf numFmtId="41" fontId="1" fillId="0" borderId="2" xfId="4" applyNumberFormat="1" applyFont="1" applyFill="1" applyBorder="1"/>
    <xf numFmtId="41" fontId="1" fillId="0" borderId="13" xfId="4" applyNumberFormat="1" applyFont="1" applyFill="1" applyBorder="1"/>
    <xf numFmtId="41" fontId="1" fillId="0" borderId="0" xfId="4" applyNumberFormat="1" applyFont="1" applyFill="1"/>
    <xf numFmtId="0" fontId="1" fillId="0" borderId="0" xfId="0" applyFont="1" applyAlignment="1">
      <alignment wrapText="1"/>
    </xf>
    <xf numFmtId="176" fontId="4" fillId="0" borderId="0" xfId="4" applyNumberFormat="1" applyFont="1" applyFill="1"/>
    <xf numFmtId="177" fontId="4" fillId="0" borderId="0" xfId="4" applyNumberFormat="1" applyFont="1" applyFill="1"/>
    <xf numFmtId="176" fontId="1" fillId="0" borderId="2" xfId="4" applyNumberFormat="1" applyFont="1" applyFill="1" applyBorder="1"/>
    <xf numFmtId="177" fontId="1" fillId="0" borderId="2" xfId="4" applyNumberFormat="1" applyFont="1" applyFill="1" applyBorder="1"/>
    <xf numFmtId="177" fontId="6" fillId="0" borderId="2" xfId="4" applyNumberFormat="1" applyFont="1" applyFill="1" applyBorder="1"/>
    <xf numFmtId="41" fontId="4" fillId="0" borderId="0" xfId="4" applyNumberFormat="1" applyFont="1" applyFill="1"/>
    <xf numFmtId="1" fontId="1" fillId="0" borderId="14" xfId="0" applyNumberFormat="1" applyFont="1" applyBorder="1"/>
    <xf numFmtId="0" fontId="1" fillId="0" borderId="14" xfId="4" applyNumberFormat="1" applyFont="1" applyFill="1" applyBorder="1"/>
    <xf numFmtId="164" fontId="2" fillId="0" borderId="0" xfId="4" applyFont="1" applyFill="1" applyAlignment="1">
      <alignment horizontal="left"/>
    </xf>
    <xf numFmtId="3" fontId="10" fillId="0" borderId="0" xfId="0" applyNumberFormat="1" applyFont="1" applyAlignment="1">
      <alignment horizontal="right" vertical="center"/>
    </xf>
    <xf numFmtId="0" fontId="1" fillId="0" borderId="14" xfId="0" applyFont="1" applyBorder="1"/>
    <xf numFmtId="41" fontId="1" fillId="0" borderId="14" xfId="4" applyNumberFormat="1" applyFont="1" applyFill="1" applyBorder="1"/>
    <xf numFmtId="41" fontId="6" fillId="0" borderId="15" xfId="4" applyNumberFormat="1" applyFont="1" applyFill="1" applyBorder="1"/>
    <xf numFmtId="41" fontId="6" fillId="0" borderId="1" xfId="4" applyNumberFormat="1" applyFont="1" applyFill="1" applyBorder="1"/>
    <xf numFmtId="41" fontId="6" fillId="0" borderId="9" xfId="4" applyNumberFormat="1" applyFont="1" applyFill="1" applyBorder="1"/>
    <xf numFmtId="170" fontId="4" fillId="0" borderId="0" xfId="1" applyNumberFormat="1" applyFont="1" applyFill="1"/>
    <xf numFmtId="0" fontId="6" fillId="0" borderId="0" xfId="1" applyNumberFormat="1" applyFont="1" applyFill="1" applyBorder="1"/>
    <xf numFmtId="173" fontId="2" fillId="0" borderId="0" xfId="27" applyNumberFormat="1" applyFont="1" applyFill="1" applyBorder="1"/>
    <xf numFmtId="178" fontId="2" fillId="0" borderId="0" xfId="1" applyNumberFormat="1" applyFont="1" applyFill="1" applyBorder="1"/>
    <xf numFmtId="178" fontId="2" fillId="0" borderId="0" xfId="1" applyNumberFormat="1" applyFont="1" applyFill="1"/>
    <xf numFmtId="0" fontId="1" fillId="0" borderId="0" xfId="1" applyNumberFormat="1" applyFont="1" applyFill="1"/>
    <xf numFmtId="173" fontId="2" fillId="0" borderId="2" xfId="27" applyNumberFormat="1" applyFont="1" applyFill="1" applyBorder="1"/>
    <xf numFmtId="178" fontId="2" fillId="0" borderId="2" xfId="1" applyNumberFormat="1" applyFont="1" applyFill="1" applyBorder="1"/>
    <xf numFmtId="174" fontId="2" fillId="0" borderId="0" xfId="2" applyNumberFormat="1" applyFont="1" applyFill="1" applyBorder="1"/>
    <xf numFmtId="3" fontId="1" fillId="0" borderId="0" xfId="0" quotePrefix="1" applyNumberFormat="1" applyFont="1" applyAlignment="1">
      <alignment horizontal="right"/>
    </xf>
    <xf numFmtId="0" fontId="1" fillId="0" borderId="1" xfId="0" quotePrefix="1" applyFont="1" applyBorder="1" applyAlignment="1">
      <alignment horizontal="right"/>
    </xf>
    <xf numFmtId="0" fontId="1" fillId="0" borderId="4" xfId="0" quotePrefix="1" applyFont="1" applyBorder="1" applyAlignment="1">
      <alignment horizontal="right"/>
    </xf>
    <xf numFmtId="41" fontId="1" fillId="0" borderId="14" xfId="4" quotePrefix="1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</cellXfs>
  <cellStyles count="39">
    <cellStyle name="Comma" xfId="1" builtinId="3"/>
    <cellStyle name="Comma [0]" xfId="3" builtinId="6"/>
    <cellStyle name="Comma [0] 2" xfId="4" xr:uid="{00000000-0005-0000-0000-000031000000}"/>
    <cellStyle name="Comma [0] 2 2" xfId="5" xr:uid="{00000000-0005-0000-0000-000032000000}"/>
    <cellStyle name="Comma [0] 2 3" xfId="6" xr:uid="{00000000-0005-0000-0000-000033000000}"/>
    <cellStyle name="Comma [0] 2_crosschek" xfId="7" xr:uid="{00000000-0005-0000-0000-000034000000}"/>
    <cellStyle name="Comma [0] 3" xfId="8" xr:uid="{00000000-0005-0000-0000-000035000000}"/>
    <cellStyle name="Comma [0] 4" xfId="9" xr:uid="{00000000-0005-0000-0000-000036000000}"/>
    <cellStyle name="Comma [0] 5" xfId="10" xr:uid="{00000000-0005-0000-0000-000037000000}"/>
    <cellStyle name="Comma 10" xfId="11" xr:uid="{00000000-0005-0000-0000-000038000000}"/>
    <cellStyle name="Comma 11" xfId="12" xr:uid="{00000000-0005-0000-0000-000039000000}"/>
    <cellStyle name="Comma 12" xfId="13" xr:uid="{00000000-0005-0000-0000-00003A000000}"/>
    <cellStyle name="Comma 13" xfId="14" xr:uid="{00000000-0005-0000-0000-00003B000000}"/>
    <cellStyle name="Comma 14" xfId="15" xr:uid="{00000000-0005-0000-0000-00003C000000}"/>
    <cellStyle name="Comma 15" xfId="16" xr:uid="{00000000-0005-0000-0000-00003D000000}"/>
    <cellStyle name="Comma 16" xfId="17" xr:uid="{00000000-0005-0000-0000-00003E000000}"/>
    <cellStyle name="Comma 17" xfId="18" xr:uid="{00000000-0005-0000-0000-00003F000000}"/>
    <cellStyle name="Comma 18" xfId="19" xr:uid="{00000000-0005-0000-0000-000040000000}"/>
    <cellStyle name="Comma 19" xfId="20" xr:uid="{00000000-0005-0000-0000-000041000000}"/>
    <cellStyle name="Comma 2" xfId="21" xr:uid="{00000000-0005-0000-0000-000042000000}"/>
    <cellStyle name="Comma 2 2" xfId="22" xr:uid="{00000000-0005-0000-0000-000043000000}"/>
    <cellStyle name="Comma 2 3" xfId="23" xr:uid="{00000000-0005-0000-0000-000044000000}"/>
    <cellStyle name="Comma 20" xfId="24" xr:uid="{00000000-0005-0000-0000-000045000000}"/>
    <cellStyle name="Comma 21" xfId="25" xr:uid="{00000000-0005-0000-0000-000046000000}"/>
    <cellStyle name="Comma 3" xfId="26" xr:uid="{00000000-0005-0000-0000-000047000000}"/>
    <cellStyle name="Comma 3 2" xfId="27" xr:uid="{00000000-0005-0000-0000-000048000000}"/>
    <cellStyle name="Comma 3 2 2" xfId="28" xr:uid="{00000000-0005-0000-0000-000049000000}"/>
    <cellStyle name="Comma 3 2 3" xfId="29" xr:uid="{00000000-0005-0000-0000-00004A000000}"/>
    <cellStyle name="Comma 4" xfId="30" xr:uid="{00000000-0005-0000-0000-00004B000000}"/>
    <cellStyle name="Comma 5" xfId="31" xr:uid="{00000000-0005-0000-0000-00004C000000}"/>
    <cellStyle name="Comma 6" xfId="32" xr:uid="{00000000-0005-0000-0000-00004D000000}"/>
    <cellStyle name="Comma 7" xfId="33" xr:uid="{00000000-0005-0000-0000-00004E000000}"/>
    <cellStyle name="Comma 8" xfId="34" xr:uid="{00000000-0005-0000-0000-00004F000000}"/>
    <cellStyle name="Comma 9" xfId="35" xr:uid="{00000000-0005-0000-0000-000050000000}"/>
    <cellStyle name="Normal" xfId="0" builtinId="0"/>
    <cellStyle name="Normal 2" xfId="36" xr:uid="{00000000-0005-0000-0000-000051000000}"/>
    <cellStyle name="Normal 331" xfId="37" xr:uid="{00000000-0005-0000-0000-000052000000}"/>
    <cellStyle name="Normal 4" xfId="38" xr:uid="{00000000-0005-0000-0000-00005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wnloads\NATPUB\Majedwali%20ya%20GDP%202025%20%20Base%20Year%202019%20KISWAHILI%20%2023042026%20NASMxls%20FF%20Su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ATPUB\NATPUB%202025%20FILES\Majedwali%20ya%20GDP%202025%20%20Base%20Year%202019%20KISWAHILI%20%2023042026%20NASMxls%20FF%20Sub%20(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Expenditure%20%202019_Kiswahili%20%20-%20040520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ATPUB\NATPUB%202025%20FILES\Regional%20GDP%202025%20Series%2020191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Calendar%20Year%20-%20_%20%20%20%20%20%20%20%20%20%20%20%20%20%20%20%20%20%20%20%20%20%20%20%20%20%20%20%20Balance%20of%20Payments%20in%20TZ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ATPUB\Majedwali%20ya%20GDP%202025%20%20Base%20Year%202019%20KISWAHILI%20%2023042026%20NASMxls%20FF%20Sub%20(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POPULAR%20VERSION%202019\Expenditure%20%202019_Kiswahili%20%20-%20040520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Regional%20GDP%202019%20_14052020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Regional%20GDP%202025%20Series%202019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 Bei za Miaka husika"/>
      <sheetName val="GDP Miaka husika M&amp;NM"/>
      <sheetName val="Mchango %"/>
      <sheetName val="Mchango% Inayouzika&amp; Isiyouzik"/>
      <sheetName val="GDP bei za mwaka 2019"/>
      <sheetName val="GDP bei 2019 Uzika &amp;isiyouzik  "/>
      <sheetName val="Ukuaji%"/>
      <sheetName val="Ukuaji GDP inayouzika&amp; isiyouzi"/>
      <sheetName val="GDP Matumizi  bei 2019"/>
      <sheetName val="GDP Matumizi Miaka husika"/>
      <sheetName val="Ukuzaji Rasilimali bei 2019"/>
      <sheetName val="Ukuzaji Rasilimali miaka husika"/>
      <sheetName val="Mchango Ukuzaji Rasilimali "/>
      <sheetName val="Ukuzaji rasilimali Kisekta"/>
    </sheetNames>
    <sheetDataSet>
      <sheetData sheetId="0" refreshError="1">
        <row r="6">
          <cell r="C6">
            <v>14944114.650429601</v>
          </cell>
          <cell r="D6">
            <v>17330383.0918817</v>
          </cell>
          <cell r="E6">
            <v>17305376.820276901</v>
          </cell>
        </row>
        <row r="7">
          <cell r="C7">
            <v>7270924.7076352797</v>
          </cell>
          <cell r="D7">
            <v>7812620.7486101603</v>
          </cell>
          <cell r="E7">
            <v>9199305.3641383201</v>
          </cell>
        </row>
        <row r="8">
          <cell r="C8">
            <v>3121088.7144549</v>
          </cell>
          <cell r="D8">
            <v>3508931.7231296501</v>
          </cell>
          <cell r="E8">
            <v>3756539.6824332299</v>
          </cell>
        </row>
        <row r="9">
          <cell r="C9">
            <v>1674747.4860068101</v>
          </cell>
          <cell r="D9">
            <v>1992636.39475124</v>
          </cell>
          <cell r="E9">
            <v>2016953.23016893</v>
          </cell>
        </row>
        <row r="11">
          <cell r="C11">
            <v>6073900.0714207096</v>
          </cell>
          <cell r="D11">
            <v>5525810.64538169</v>
          </cell>
          <cell r="E11">
            <v>6919082.3456000099</v>
          </cell>
        </row>
        <row r="12">
          <cell r="C12">
            <v>4693772.5263548</v>
          </cell>
          <cell r="D12">
            <v>6498263.0802160501</v>
          </cell>
          <cell r="E12">
            <v>8183206.7480589096</v>
          </cell>
        </row>
        <row r="13">
          <cell r="C13">
            <v>500473.03794063599</v>
          </cell>
          <cell r="D13">
            <v>514730.00397013797</v>
          </cell>
          <cell r="E13">
            <v>516099.16084505699</v>
          </cell>
        </row>
        <row r="14">
          <cell r="C14">
            <v>516669.11391872802</v>
          </cell>
          <cell r="D14">
            <v>582091.71058290696</v>
          </cell>
          <cell r="E14">
            <v>630858.86077367805</v>
          </cell>
        </row>
        <row r="15">
          <cell r="C15">
            <v>11593850.382579001</v>
          </cell>
          <cell r="D15">
            <v>13075324.9276421</v>
          </cell>
          <cell r="E15">
            <v>15694197.1139015</v>
          </cell>
        </row>
        <row r="17">
          <cell r="C17">
            <v>8676429.52229359</v>
          </cell>
          <cell r="D17">
            <v>9700335.6999028102</v>
          </cell>
          <cell r="E17">
            <v>11190155.5817974</v>
          </cell>
        </row>
        <row r="18">
          <cell r="C18">
            <v>8172780.9676683201</v>
          </cell>
          <cell r="D18">
            <v>8410783.95305386</v>
          </cell>
          <cell r="E18">
            <v>9551334.1341899894</v>
          </cell>
        </row>
        <row r="19">
          <cell r="C19">
            <v>2754807.7576785898</v>
          </cell>
          <cell r="D19">
            <v>2997401.7324663298</v>
          </cell>
          <cell r="E19">
            <v>3261122.1403659098</v>
          </cell>
        </row>
        <row r="20">
          <cell r="C20">
            <v>1727250.7485877599</v>
          </cell>
          <cell r="D20">
            <v>1924732.91059401</v>
          </cell>
          <cell r="E20">
            <v>2033575.88438459</v>
          </cell>
        </row>
        <row r="21">
          <cell r="C21">
            <v>4672658.7663495596</v>
          </cell>
          <cell r="D21">
            <v>4560621.6660003699</v>
          </cell>
          <cell r="E21">
            <v>4721038.2059263196</v>
          </cell>
        </row>
        <row r="22">
          <cell r="C22">
            <v>3374788.2353442698</v>
          </cell>
          <cell r="D22">
            <v>3546927.7643433399</v>
          </cell>
          <cell r="E22">
            <v>3779912.72958636</v>
          </cell>
        </row>
        <row r="23">
          <cell r="C23">
            <v>418285.513773821</v>
          </cell>
          <cell r="D23">
            <v>466287.04106531199</v>
          </cell>
          <cell r="E23">
            <v>524085.390988942</v>
          </cell>
        </row>
        <row r="24">
          <cell r="C24">
            <v>2708782.7486582501</v>
          </cell>
          <cell r="D24">
            <v>3034362.00023979</v>
          </cell>
          <cell r="E24">
            <v>3162331.5212808</v>
          </cell>
        </row>
        <row r="25">
          <cell r="C25">
            <v>5447006.0921016699</v>
          </cell>
          <cell r="D25">
            <v>7705422.6049009897</v>
          </cell>
          <cell r="E25">
            <v>9025826.1248321608</v>
          </cell>
        </row>
        <row r="26">
          <cell r="C26">
            <v>3143620.1349945902</v>
          </cell>
          <cell r="D26">
            <v>3236349.52271399</v>
          </cell>
          <cell r="E26">
            <v>3408092.6512319902</v>
          </cell>
        </row>
        <row r="27">
          <cell r="C27">
            <v>1899650.9713797299</v>
          </cell>
          <cell r="D27">
            <v>2028347.9249943099</v>
          </cell>
          <cell r="E27">
            <v>2177086.08203129</v>
          </cell>
        </row>
        <row r="28">
          <cell r="C28">
            <v>433322.27037740801</v>
          </cell>
          <cell r="D28">
            <v>462975.398716208</v>
          </cell>
          <cell r="E28">
            <v>481880.752185233</v>
          </cell>
        </row>
        <row r="29">
          <cell r="C29">
            <v>1299520.32737411</v>
          </cell>
          <cell r="D29">
            <v>1512675.8581234</v>
          </cell>
          <cell r="E29">
            <v>1619756.4496245501</v>
          </cell>
        </row>
        <row r="30">
          <cell r="C30">
            <v>267400.05987370899</v>
          </cell>
          <cell r="D30">
            <v>282450.36635422299</v>
          </cell>
          <cell r="E30">
            <v>298096.86927882099</v>
          </cell>
        </row>
        <row r="32">
          <cell r="C32">
            <v>8362717.3351384401</v>
          </cell>
          <cell r="D32">
            <v>8656809.8300000001</v>
          </cell>
          <cell r="E32">
            <v>8910739.3900000006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 Bei za Miaka husika"/>
      <sheetName val="GDP Miaka husika M&amp;NM"/>
      <sheetName val="Mchango %"/>
      <sheetName val="Mchango% Inayouzika&amp; Isiyouzik"/>
      <sheetName val="GDP bei za mwaka 2019"/>
      <sheetName val="GDP bei 2019 Uzika &amp;isiyouzik  "/>
      <sheetName val="Ukuaji%"/>
      <sheetName val="Ukuaji GDP inayouzika&amp; isiyouzi"/>
      <sheetName val="GDP Matumizi  bei 2019"/>
      <sheetName val="GDP Matumizi Miaka husika"/>
      <sheetName val="Ukuzaji Rasilimali bei 2019"/>
      <sheetName val="Ukuzaji Rasilimali miaka husika"/>
      <sheetName val="Mchango Ukuzaji Rasilimali "/>
      <sheetName val="Ukuzaji rasilimali Kisek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C6">
            <v>15859051.944284299</v>
          </cell>
          <cell r="D6">
            <v>16823031.6681506</v>
          </cell>
          <cell r="E6">
            <v>17686294.1210257</v>
          </cell>
        </row>
        <row r="7">
          <cell r="C7">
            <v>8160067.4834954403</v>
          </cell>
          <cell r="D7">
            <v>8535393.6731682997</v>
          </cell>
          <cell r="E7">
            <v>8955386.4614096191</v>
          </cell>
        </row>
        <row r="8">
          <cell r="C8">
            <v>3253317.5479484</v>
          </cell>
          <cell r="D8">
            <v>3479142.6483968701</v>
          </cell>
          <cell r="E8">
            <v>3729065.1025422802</v>
          </cell>
        </row>
        <row r="9">
          <cell r="C9">
            <v>2024024.55583857</v>
          </cell>
          <cell r="D9">
            <v>2401552.1475938498</v>
          </cell>
          <cell r="E9">
            <v>2233440.6365223699</v>
          </cell>
        </row>
        <row r="12">
          <cell r="C12">
            <v>6699722.8555235602</v>
          </cell>
          <cell r="D12">
            <v>6527370.2880699998</v>
          </cell>
          <cell r="E12">
            <v>6206381.4066055296</v>
          </cell>
        </row>
        <row r="13">
          <cell r="C13">
            <v>8198517.2833195599</v>
          </cell>
          <cell r="D13">
            <v>8849799.0778060295</v>
          </cell>
          <cell r="E13">
            <v>9573485.7092870995</v>
          </cell>
        </row>
        <row r="14">
          <cell r="C14">
            <v>464719.00376983598</v>
          </cell>
          <cell r="D14">
            <v>476440.44439097901</v>
          </cell>
          <cell r="E14">
            <v>493476.65751935798</v>
          </cell>
        </row>
        <row r="15">
          <cell r="C15">
            <v>557910.54045977397</v>
          </cell>
          <cell r="D15">
            <v>593382.02758165495</v>
          </cell>
          <cell r="E15">
            <v>636974.110994193</v>
          </cell>
        </row>
        <row r="16">
          <cell r="C16">
            <v>13622951.0572161</v>
          </cell>
          <cell r="D16">
            <v>15308274.18964</v>
          </cell>
          <cell r="E16">
            <v>16726254.7116351</v>
          </cell>
        </row>
        <row r="18">
          <cell r="C18">
            <v>9563175.9270704594</v>
          </cell>
          <cell r="D18">
            <v>10365786.418176601</v>
          </cell>
          <cell r="E18">
            <v>11636245.79772</v>
          </cell>
        </row>
        <row r="19">
          <cell r="C19">
            <v>8853992.5525033604</v>
          </cell>
          <cell r="D19">
            <v>9193704.3249627799</v>
          </cell>
          <cell r="E19">
            <v>10076405.578685001</v>
          </cell>
        </row>
        <row r="20">
          <cell r="C20">
            <v>3080347.8979282901</v>
          </cell>
          <cell r="D20">
            <v>3192175.23524547</v>
          </cell>
          <cell r="E20">
            <v>3447817.7122090799</v>
          </cell>
        </row>
        <row r="21">
          <cell r="C21">
            <v>1775351.6927201001</v>
          </cell>
          <cell r="D21">
            <v>1914151.47330958</v>
          </cell>
          <cell r="E21">
            <v>2078290.1086065299</v>
          </cell>
        </row>
        <row r="22">
          <cell r="C22">
            <v>4637418.5448602801</v>
          </cell>
          <cell r="D22">
            <v>4709494.1500073103</v>
          </cell>
          <cell r="E22">
            <v>4803064.6677477797</v>
          </cell>
        </row>
        <row r="23">
          <cell r="C23">
            <v>3634278.39402038</v>
          </cell>
          <cell r="D23">
            <v>3729566.1847276902</v>
          </cell>
          <cell r="E23">
            <v>3886216.5584213599</v>
          </cell>
        </row>
        <row r="24">
          <cell r="C24">
            <v>450007.170138532</v>
          </cell>
          <cell r="D24">
            <v>490135.62100080401</v>
          </cell>
          <cell r="E24">
            <v>537923.81913367705</v>
          </cell>
        </row>
        <row r="25">
          <cell r="C25">
            <v>2803007.3810522198</v>
          </cell>
          <cell r="D25">
            <v>3101919.3154643499</v>
          </cell>
          <cell r="E25">
            <v>3213348.1812471901</v>
          </cell>
        </row>
        <row r="26">
          <cell r="C26">
            <v>4793820.0466925101</v>
          </cell>
          <cell r="D26">
            <v>5581224.0182363503</v>
          </cell>
          <cell r="E26">
            <v>6319229.5672913399</v>
          </cell>
        </row>
        <row r="27">
          <cell r="C27">
            <v>3244163.3961101202</v>
          </cell>
          <cell r="D27">
            <v>3355091.8758307099</v>
          </cell>
          <cell r="E27">
            <v>3439122.4200814902</v>
          </cell>
        </row>
        <row r="28">
          <cell r="C28">
            <v>1946571.09233944</v>
          </cell>
          <cell r="D28">
            <v>2041617.9911243001</v>
          </cell>
          <cell r="E28">
            <v>2215870.6676369202</v>
          </cell>
        </row>
        <row r="29">
          <cell r="C29">
            <v>442852.73611401598</v>
          </cell>
          <cell r="D29">
            <v>461689.55431324802</v>
          </cell>
          <cell r="E29">
            <v>483540.42008744</v>
          </cell>
        </row>
        <row r="30">
          <cell r="C30">
            <v>1380067.96737999</v>
          </cell>
          <cell r="D30">
            <v>1525701.37747803</v>
          </cell>
          <cell r="E30">
            <v>1631946.34629117</v>
          </cell>
        </row>
        <row r="31">
          <cell r="C31">
            <v>287780.69522119203</v>
          </cell>
          <cell r="D31">
            <v>296897.64474101498</v>
          </cell>
          <cell r="E31">
            <v>306202.414823092</v>
          </cell>
        </row>
        <row r="33">
          <cell r="C33">
            <v>9623462.4179119207</v>
          </cell>
          <cell r="D33">
            <v>9706618.3894881196</v>
          </cell>
          <cell r="E33">
            <v>10443679.261062199</v>
          </cell>
        </row>
      </sheetData>
      <sheetData sheetId="5" refreshError="1"/>
      <sheetData sheetId="6" refreshError="1"/>
      <sheetData sheetId="7" refreshError="1"/>
      <sheetData sheetId="8" refreshError="1">
        <row r="7">
          <cell r="B7">
            <v>10887152.8719997</v>
          </cell>
          <cell r="C7">
            <v>11973668.3583166</v>
          </cell>
          <cell r="D7">
            <v>12679697.039405299</v>
          </cell>
        </row>
        <row r="8">
          <cell r="B8">
            <v>65742042.051336303</v>
          </cell>
          <cell r="C8">
            <v>68930335.336795703</v>
          </cell>
          <cell r="D8">
            <v>73193133.368540198</v>
          </cell>
        </row>
        <row r="9">
          <cell r="B9">
            <v>191247.22922528299</v>
          </cell>
          <cell r="C9">
            <v>197372.53037668299</v>
          </cell>
          <cell r="D9">
            <v>205322.26079139</v>
          </cell>
        </row>
        <row r="11">
          <cell r="B11">
            <v>36671118.525243402</v>
          </cell>
          <cell r="C11">
            <v>39897727.580574803</v>
          </cell>
          <cell r="D11">
            <v>44290722.113987297</v>
          </cell>
        </row>
        <row r="12">
          <cell r="B12">
            <v>225793.842571321</v>
          </cell>
          <cell r="C12">
            <v>212239.71628440899</v>
          </cell>
          <cell r="D12">
            <v>192036.48219704299</v>
          </cell>
        </row>
        <row r="13">
          <cell r="B13">
            <v>-823467.13808188797</v>
          </cell>
          <cell r="C13">
            <v>-2157615.0511489902</v>
          </cell>
          <cell r="D13">
            <v>-400826.50875969097</v>
          </cell>
        </row>
        <row r="15">
          <cell r="B15">
            <v>11215815.729760399</v>
          </cell>
          <cell r="C15">
            <v>12199998.368960399</v>
          </cell>
          <cell r="D15">
            <v>9917319.0804425292</v>
          </cell>
        </row>
        <row r="16">
          <cell r="B16">
            <v>7962723.9189110696</v>
          </cell>
          <cell r="C16">
            <v>9006691.0075346101</v>
          </cell>
          <cell r="D16">
            <v>9238498.4820129909</v>
          </cell>
        </row>
        <row r="18">
          <cell r="B18">
            <v>17120208.290326301</v>
          </cell>
          <cell r="C18">
            <v>19341201.868557598</v>
          </cell>
          <cell r="D18">
            <v>19161049.466215599</v>
          </cell>
        </row>
        <row r="19">
          <cell r="B19">
            <v>4580587.8298652302</v>
          </cell>
          <cell r="C19">
            <v>4501425.1766246697</v>
          </cell>
          <cell r="D19">
            <v>4159803.2314448501</v>
          </cell>
        </row>
        <row r="20">
          <cell r="B20">
            <v>4982289.2010748703</v>
          </cell>
          <cell r="C20">
            <v>6242368.9363927804</v>
          </cell>
          <cell r="D20">
            <v>4764612.8176287096</v>
          </cell>
        </row>
      </sheetData>
      <sheetData sheetId="9" refreshError="1">
        <row r="6">
          <cell r="B6">
            <v>11267668.535021299</v>
          </cell>
          <cell r="C6">
            <v>13699068.9911965</v>
          </cell>
          <cell r="D6">
            <v>14997516.745393001</v>
          </cell>
        </row>
        <row r="7">
          <cell r="B7">
            <v>60643941.313002303</v>
          </cell>
          <cell r="C7">
            <v>67485459.385995507</v>
          </cell>
          <cell r="D7">
            <v>72203501.884862095</v>
          </cell>
        </row>
        <row r="8">
          <cell r="B8">
            <v>186895.14086293499</v>
          </cell>
          <cell r="C8">
            <v>194563.59920152399</v>
          </cell>
          <cell r="D8">
            <v>203898.094566607</v>
          </cell>
        </row>
        <row r="10">
          <cell r="B10">
            <v>31063989.544491</v>
          </cell>
          <cell r="C10">
            <v>33613796.314282998</v>
          </cell>
          <cell r="D10">
            <v>41461250.794305898</v>
          </cell>
        </row>
        <row r="11">
          <cell r="B11">
            <v>198923.36235058401</v>
          </cell>
          <cell r="C11">
            <v>177107.50199416801</v>
          </cell>
          <cell r="D11">
            <v>215734.10783347799</v>
          </cell>
        </row>
        <row r="12">
          <cell r="B12">
            <v>-793962.52090593299</v>
          </cell>
          <cell r="C12">
            <v>-1931643.9843695101</v>
          </cell>
          <cell r="D12">
            <v>-812619.457202447</v>
          </cell>
        </row>
        <row r="14">
          <cell r="B14">
            <v>9878927.2484498508</v>
          </cell>
          <cell r="C14">
            <v>10844781.383730199</v>
          </cell>
          <cell r="D14">
            <v>10183546.117103999</v>
          </cell>
        </row>
        <row r="15">
          <cell r="B15">
            <v>7612971.4770480599</v>
          </cell>
          <cell r="C15">
            <v>8279520.3047658298</v>
          </cell>
          <cell r="D15">
            <v>8811419.8009885997</v>
          </cell>
        </row>
        <row r="17">
          <cell r="B17">
            <v>15248532.5548421</v>
          </cell>
          <cell r="C17">
            <v>18314550.1973208</v>
          </cell>
          <cell r="D17">
            <v>18862627.257733501</v>
          </cell>
        </row>
        <row r="18">
          <cell r="B18">
            <v>4110102.1656100499</v>
          </cell>
          <cell r="C18">
            <v>4168845.3568556099</v>
          </cell>
          <cell r="D18">
            <v>4072283.0428517498</v>
          </cell>
        </row>
        <row r="19">
          <cell r="B19">
            <v>3047842.7624663301</v>
          </cell>
          <cell r="C19">
            <v>5488018.6570137301</v>
          </cell>
          <cell r="D19">
            <v>4037315.4466348402</v>
          </cell>
        </row>
      </sheetData>
      <sheetData sheetId="10" refreshError="1"/>
      <sheetData sheetId="11" refreshError="1">
        <row r="5">
          <cell r="B5">
            <v>26727582.831736799</v>
          </cell>
          <cell r="C5">
            <v>30215510.340791602</v>
          </cell>
          <cell r="D5">
            <v>36239535.762112997</v>
          </cell>
        </row>
        <row r="6">
          <cell r="B6">
            <v>1324557.3423927899</v>
          </cell>
          <cell r="C6">
            <v>254616.168940462</v>
          </cell>
          <cell r="D6">
            <v>1635158.7011746401</v>
          </cell>
        </row>
        <row r="7">
          <cell r="B7">
            <v>992118.43154875597</v>
          </cell>
          <cell r="C7">
            <v>1004996.55573969</v>
          </cell>
          <cell r="D7">
            <v>1441146.78218111</v>
          </cell>
        </row>
        <row r="8">
          <cell r="B8">
            <v>453275.41276301799</v>
          </cell>
          <cell r="C8">
            <v>359355.56712820899</v>
          </cell>
          <cell r="D8">
            <v>396023.52965528402</v>
          </cell>
        </row>
        <row r="9">
          <cell r="B9">
            <v>521406.318724941</v>
          </cell>
          <cell r="C9">
            <v>580671.96034710295</v>
          </cell>
          <cell r="D9">
            <v>652842.02093451901</v>
          </cell>
        </row>
        <row r="10">
          <cell r="B10">
            <v>1045049.2073247</v>
          </cell>
          <cell r="C10">
            <v>1198645.7213359501</v>
          </cell>
          <cell r="D10">
            <v>1096543.9982473899</v>
          </cell>
        </row>
      </sheetData>
      <sheetData sheetId="12" refreshError="1"/>
      <sheetData sheetId="13" refreshError="1">
        <row r="10">
          <cell r="B10">
            <v>198923.36235058401</v>
          </cell>
          <cell r="C10">
            <v>177107.50199416801</v>
          </cell>
          <cell r="D10">
            <v>215734.10783347799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 EXP KP"/>
      <sheetName val="GDP EXP CU"/>
      <sheetName val="GFCF KP"/>
      <sheetName val="GFCF CU"/>
      <sheetName val="SHARE GFCF CU"/>
      <sheetName val="GFCF NATION 7B"/>
    </sheetNames>
    <sheetDataSet>
      <sheetData sheetId="0" refreshError="1">
        <row r="17">
          <cell r="B17">
            <v>22298478.867274798</v>
          </cell>
          <cell r="C17">
            <v>26190461.029016402</v>
          </cell>
          <cell r="D17">
            <v>28081728.250502098</v>
          </cell>
          <cell r="E17">
            <v>30070194.708251201</v>
          </cell>
        </row>
      </sheetData>
      <sheetData sheetId="1" refreshError="1">
        <row r="7">
          <cell r="B7">
            <v>6497974.9880521698</v>
          </cell>
          <cell r="C7">
            <v>7330732.8696200103</v>
          </cell>
          <cell r="D7">
            <v>8151129.9410961</v>
          </cell>
          <cell r="E7">
            <v>9366334.4342132192</v>
          </cell>
        </row>
        <row r="13">
          <cell r="B13">
            <v>365105.53304368502</v>
          </cell>
          <cell r="C13">
            <v>1797044.33597124</v>
          </cell>
          <cell r="D13">
            <v>2947142.8439368401</v>
          </cell>
          <cell r="E13">
            <v>-65635.900636056904</v>
          </cell>
        </row>
      </sheetData>
      <sheetData sheetId="2" refreshError="1">
        <row r="9">
          <cell r="B9">
            <v>544261.435287853</v>
          </cell>
          <cell r="C9">
            <v>644999.86029673601</v>
          </cell>
          <cell r="D9">
            <v>757723.28458005702</v>
          </cell>
          <cell r="E9">
            <v>857334.52567551401</v>
          </cell>
        </row>
        <row r="11">
          <cell r="B11">
            <v>769673.95054049499</v>
          </cell>
          <cell r="C11">
            <v>775566.10035185004</v>
          </cell>
          <cell r="D11">
            <v>820886.45389142795</v>
          </cell>
          <cell r="E11">
            <v>903043.11416268698</v>
          </cell>
        </row>
      </sheetData>
      <sheetData sheetId="3" refreshError="1">
        <row r="5">
          <cell r="C5">
            <v>13307922.556403199</v>
          </cell>
          <cell r="D5">
            <v>17908861.576523598</v>
          </cell>
          <cell r="E5">
            <v>19195447.397863399</v>
          </cell>
          <cell r="F5">
            <v>22807556.3620333</v>
          </cell>
        </row>
        <row r="6">
          <cell r="C6">
            <v>1428849.0502822699</v>
          </cell>
          <cell r="D6">
            <v>1395037.0631522599</v>
          </cell>
          <cell r="E6">
            <v>1828606.7135107301</v>
          </cell>
          <cell r="F6">
            <v>1663027.2458577901</v>
          </cell>
        </row>
        <row r="7">
          <cell r="C7">
            <v>4198641.7193728397</v>
          </cell>
          <cell r="D7">
            <v>3599449.5671289</v>
          </cell>
          <cell r="E7">
            <v>4154297.6698184102</v>
          </cell>
          <cell r="F7">
            <v>3194486.4323083698</v>
          </cell>
        </row>
        <row r="8">
          <cell r="C8">
            <v>875770.12664628704</v>
          </cell>
          <cell r="D8">
            <v>987751.91172191396</v>
          </cell>
          <cell r="E8">
            <v>1156587.69224635</v>
          </cell>
          <cell r="F8">
            <v>1172391.1255115501</v>
          </cell>
        </row>
        <row r="9">
          <cell r="C9">
            <v>254212.162367902</v>
          </cell>
          <cell r="D9">
            <v>297937.46221475903</v>
          </cell>
          <cell r="E9">
            <v>330524.62856400001</v>
          </cell>
          <cell r="F9">
            <v>375399.01686473499</v>
          </cell>
        </row>
        <row r="10">
          <cell r="C10">
            <v>478065.57007134898</v>
          </cell>
          <cell r="D10">
            <v>591859.814538943</v>
          </cell>
          <cell r="E10">
            <v>734368.06943966995</v>
          </cell>
          <cell r="F10">
            <v>857334.52567551495</v>
          </cell>
        </row>
        <row r="12">
          <cell r="C12">
            <v>806020.59173242899</v>
          </cell>
          <cell r="D12">
            <v>766580.56396403303</v>
          </cell>
          <cell r="E12">
            <v>756477.41853637504</v>
          </cell>
          <cell r="F12">
            <v>903043.11416268698</v>
          </cell>
        </row>
        <row r="13">
          <cell r="C13">
            <v>365105.53304368502</v>
          </cell>
          <cell r="D13">
            <v>1797044.33597124</v>
          </cell>
          <cell r="E13">
            <v>2947142.8439368401</v>
          </cell>
          <cell r="F13">
            <v>-65635.900636056904</v>
          </cell>
        </row>
      </sheetData>
      <sheetData sheetId="4" refreshError="1"/>
      <sheetData sheetId="5" refreshError="1">
        <row r="6">
          <cell r="B6">
            <v>4930430.1015321696</v>
          </cell>
          <cell r="C6">
            <v>5451796.7549616899</v>
          </cell>
          <cell r="D6">
            <v>6549213.49930814</v>
          </cell>
          <cell r="E6">
            <v>7219842.9648107002</v>
          </cell>
        </row>
        <row r="7">
          <cell r="B7">
            <v>534129.92766598496</v>
          </cell>
          <cell r="C7">
            <v>545179.66989617003</v>
          </cell>
          <cell r="D7">
            <v>534350.02328762296</v>
          </cell>
          <cell r="E7">
            <v>589169.268607573</v>
          </cell>
        </row>
        <row r="8">
          <cell r="B8">
            <v>554673.38642236905</v>
          </cell>
          <cell r="C8">
            <v>545179.66709616897</v>
          </cell>
          <cell r="D8">
            <v>586414.90501897805</v>
          </cell>
          <cell r="E8">
            <v>812232.33354120306</v>
          </cell>
        </row>
        <row r="9">
          <cell r="B9">
            <v>14524227.3407635</v>
          </cell>
          <cell r="C9">
            <v>18238741.303326402</v>
          </cell>
          <cell r="D9">
            <v>19729853.279323399</v>
          </cell>
          <cell r="E9">
            <v>21448950.141291801</v>
          </cell>
        </row>
        <row r="10">
          <cell r="B10">
            <v>806020.59173242899</v>
          </cell>
          <cell r="C10">
            <v>766580.56396403303</v>
          </cell>
          <cell r="D10">
            <v>756477.41853637504</v>
          </cell>
          <cell r="E10">
            <v>903043.11416268698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onal 2015 series"/>
      <sheetName val="GDP 2019 series"/>
      <sheetName val="Regional GDP series 2019"/>
      <sheetName val="Sheet1"/>
      <sheetName val="Aggregates"/>
      <sheetName val="Population"/>
      <sheetName val="Population (2)"/>
      <sheetName val="POP 2022 sen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69">
          <cell r="B269">
            <v>24526558.933908101</v>
          </cell>
          <cell r="C269">
            <v>28865031.305842701</v>
          </cell>
          <cell r="D269">
            <v>32903112.8224454</v>
          </cell>
        </row>
        <row r="288">
          <cell r="B288">
            <v>12.361028898614601</v>
          </cell>
          <cell r="C288">
            <v>13.699582414003901</v>
          </cell>
          <cell r="D288">
            <v>13.4090251291911</v>
          </cell>
        </row>
        <row r="289">
          <cell r="B289">
            <v>66.733568261795199</v>
          </cell>
          <cell r="C289">
            <v>67.682559542055301</v>
          </cell>
          <cell r="D289">
            <v>64.738227157625602</v>
          </cell>
        </row>
        <row r="290">
          <cell r="B290">
            <v>20.905402839590199</v>
          </cell>
          <cell r="C290">
            <v>18.617858043940799</v>
          </cell>
          <cell r="D290">
            <v>21.852747713183302</v>
          </cell>
        </row>
        <row r="296">
          <cell r="B296">
            <v>11345024.0795541</v>
          </cell>
          <cell r="C296">
            <v>14200859.9414277</v>
          </cell>
          <cell r="D296">
            <v>16134986.909181399</v>
          </cell>
        </row>
        <row r="297">
          <cell r="B297">
            <v>970786.93490346998</v>
          </cell>
          <cell r="C297">
            <v>840573.15851477697</v>
          </cell>
          <cell r="D297">
            <v>1049690.66809076</v>
          </cell>
        </row>
        <row r="309">
          <cell r="B309">
            <v>214494.07524001601</v>
          </cell>
          <cell r="C309">
            <v>279457.58481103601</v>
          </cell>
          <cell r="D309">
            <v>353238.53870152199</v>
          </cell>
        </row>
        <row r="310">
          <cell r="B310">
            <v>2298420.8724537198</v>
          </cell>
          <cell r="C310">
            <v>2346461.5672921902</v>
          </cell>
          <cell r="D310">
            <v>1799071.1214692399</v>
          </cell>
        </row>
        <row r="315">
          <cell r="B315">
            <v>987574.97222957294</v>
          </cell>
          <cell r="C315">
            <v>1082272.55095096</v>
          </cell>
          <cell r="D315">
            <v>1212710.3170739301</v>
          </cell>
        </row>
        <row r="316">
          <cell r="B316">
            <v>152407.55845676799</v>
          </cell>
          <cell r="C316">
            <v>185432.95264251099</v>
          </cell>
          <cell r="D316">
            <v>152107.790188632</v>
          </cell>
        </row>
        <row r="360">
          <cell r="B360">
            <v>2177.0690125543101</v>
          </cell>
          <cell r="C360">
            <v>2240.8000000000002</v>
          </cell>
          <cell r="D360">
            <v>2275.4</v>
          </cell>
        </row>
        <row r="431">
          <cell r="B431">
            <v>31063989.544491</v>
          </cell>
          <cell r="C431">
            <v>33613796.314282998</v>
          </cell>
          <cell r="D431">
            <v>41461250.794305898</v>
          </cell>
        </row>
        <row r="432">
          <cell r="B432">
            <v>198923.36235058401</v>
          </cell>
          <cell r="C432">
            <v>177107.50199416801</v>
          </cell>
          <cell r="D432">
            <v>215734.10783347799</v>
          </cell>
        </row>
        <row r="458">
          <cell r="B458">
            <v>36671118.525243402</v>
          </cell>
          <cell r="C458">
            <v>39897727.580574803</v>
          </cell>
          <cell r="D458">
            <v>44290722.113987297</v>
          </cell>
        </row>
        <row r="459">
          <cell r="B459">
            <v>225793.842571321</v>
          </cell>
          <cell r="C459">
            <v>212239.71628440899</v>
          </cell>
          <cell r="D459">
            <v>192036.48219704299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>
        <row r="39">
          <cell r="Q39">
            <v>1261972.2371514</v>
          </cell>
          <cell r="R39">
            <v>1096084.00505734</v>
          </cell>
          <cell r="S39">
            <v>906797.70555871597</v>
          </cell>
          <cell r="T39">
            <v>769508.44031890796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 Bei za Miaka husika"/>
      <sheetName val="GDP Miaka husika M&amp;NM"/>
      <sheetName val="Mchango %"/>
      <sheetName val="Mchango% Inayouzika&amp; Isiyouzik"/>
      <sheetName val="GDP bei za mwaka 2019"/>
      <sheetName val="GDP bei 2019 Uzika &amp;isiyouzik  "/>
      <sheetName val="Ukuaji%"/>
      <sheetName val="Ukuaji GDP inayouzika&amp; isiyouzi"/>
      <sheetName val="GDP Matumizi  bei 2019"/>
      <sheetName val="GDP Matumizi Miaka husika"/>
      <sheetName val="Ukuzaji Rasilimali bei 2019"/>
      <sheetName val="Ukuzaji Rasilimali miaka husika"/>
      <sheetName val="Mchango Ukuzaji Rasilimali "/>
      <sheetName val="Ukuzaji rasilimali Kisek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5">
          <cell r="B5">
            <v>28926831.8386456</v>
          </cell>
          <cell r="C5">
            <v>32802607.468430001</v>
          </cell>
          <cell r="D5">
            <v>36502958.355445303</v>
          </cell>
        </row>
        <row r="6">
          <cell r="B6">
            <v>1444285.9484798601</v>
          </cell>
          <cell r="C6">
            <v>1009168.63150465</v>
          </cell>
          <cell r="D6">
            <v>1774952.79553158</v>
          </cell>
        </row>
        <row r="7">
          <cell r="B7">
            <v>3436711.7946062698</v>
          </cell>
          <cell r="C7">
            <v>3221693.20600075</v>
          </cell>
          <cell r="D7">
            <v>3049272.2989488002</v>
          </cell>
        </row>
        <row r="8">
          <cell r="B8">
            <v>1392000.84086583</v>
          </cell>
          <cell r="C8">
            <v>1308363.43880244</v>
          </cell>
          <cell r="D8">
            <v>1448534.4455935699</v>
          </cell>
        </row>
        <row r="9">
          <cell r="B9">
            <v>404945.52328584401</v>
          </cell>
          <cell r="C9">
            <v>413998.06968100998</v>
          </cell>
          <cell r="D9">
            <v>410659.52359895897</v>
          </cell>
        </row>
        <row r="10">
          <cell r="B10">
            <v>1066342.5793600001</v>
          </cell>
          <cell r="C10">
            <v>1141896.76615596</v>
          </cell>
          <cell r="D10">
            <v>1104344.6948691199</v>
          </cell>
        </row>
      </sheetData>
      <sheetData sheetId="11" refreshError="1"/>
      <sheetData sheetId="12" refreshError="1"/>
      <sheetData sheetId="13" refreshError="1">
        <row r="6">
          <cell r="B6">
            <v>7828120.0088727204</v>
          </cell>
          <cell r="C6">
            <v>8705973.2453993</v>
          </cell>
          <cell r="D6">
            <v>10799786.883546799</v>
          </cell>
        </row>
        <row r="7">
          <cell r="B7">
            <v>652343.20016425196</v>
          </cell>
          <cell r="C7">
            <v>806731.11154279194</v>
          </cell>
          <cell r="D7">
            <v>910326.86374723597</v>
          </cell>
        </row>
        <row r="8">
          <cell r="B8">
            <v>745535.14647964702</v>
          </cell>
          <cell r="C8">
            <v>873958.70417135803</v>
          </cell>
          <cell r="D8">
            <v>868948.36994054297</v>
          </cell>
        </row>
        <row r="9">
          <cell r="B9">
            <v>21837991.188974399</v>
          </cell>
          <cell r="C9">
            <v>23227133.2531696</v>
          </cell>
          <cell r="D9">
            <v>28882188.6770714</v>
          </cell>
        </row>
        <row r="11">
          <cell r="B11">
            <v>-793962.52090593299</v>
          </cell>
          <cell r="C11">
            <v>-1931643.9843695101</v>
          </cell>
          <cell r="D11">
            <v>-812619.457202447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 EXP KP"/>
      <sheetName val="GDP EXP CU"/>
      <sheetName val="GFCF KP"/>
      <sheetName val="GFCF CU"/>
      <sheetName val="SHARE GFCF CU"/>
      <sheetName val="GFCF NATION 7B"/>
    </sheetNames>
    <sheetDataSet>
      <sheetData sheetId="0" refreshError="1"/>
      <sheetData sheetId="1" refreshError="1"/>
      <sheetData sheetId="2" refreshError="1">
        <row r="4">
          <cell r="B4">
            <v>14855880.7980529</v>
          </cell>
          <cell r="C4">
            <v>19218435.976027202</v>
          </cell>
          <cell r="D4">
            <v>19485102.838061299</v>
          </cell>
          <cell r="E4">
            <v>22807556.3620333</v>
          </cell>
        </row>
        <row r="5">
          <cell r="B5">
            <v>1336722.47882451</v>
          </cell>
          <cell r="C5">
            <v>1218733.11599805</v>
          </cell>
          <cell r="D5">
            <v>2044516.73519901</v>
          </cell>
          <cell r="E5">
            <v>1663027.2458577901</v>
          </cell>
        </row>
        <row r="6">
          <cell r="B6">
            <v>4280351.6343265697</v>
          </cell>
          <cell r="C6">
            <v>3713747.7600064599</v>
          </cell>
          <cell r="D6">
            <v>4229094.7364019901</v>
          </cell>
          <cell r="E6">
            <v>3194486.4323083698</v>
          </cell>
        </row>
        <row r="7">
          <cell r="B7">
            <v>990970.69708322105</v>
          </cell>
          <cell r="C7">
            <v>1061608.66488235</v>
          </cell>
          <cell r="D7">
            <v>1200327.6271546299</v>
          </cell>
          <cell r="E7">
            <v>1172391.1255115501</v>
          </cell>
        </row>
        <row r="8">
          <cell r="B8">
            <v>290291.82369971799</v>
          </cell>
          <cell r="C8">
            <v>332935.65180565498</v>
          </cell>
          <cell r="D8">
            <v>364963.029105091</v>
          </cell>
          <cell r="E8">
            <v>375399.01686473499</v>
          </cell>
        </row>
        <row r="12">
          <cell r="B12">
            <v>356435.43195263902</v>
          </cell>
          <cell r="C12">
            <v>2053215.86448638</v>
          </cell>
          <cell r="D12">
            <v>2901191.3180462099</v>
          </cell>
          <cell r="E12">
            <v>-65635.900636090097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onal GDP"/>
      <sheetName val="Population (2)"/>
      <sheetName val="Population"/>
      <sheetName val="GDP _Geographical zones "/>
      <sheetName val="GDP_Agro Ecological Zones"/>
    </sheetNames>
    <sheetDataSet>
      <sheetData sheetId="0" refreshError="1">
        <row r="5">
          <cell r="B5">
            <v>1931480.2954915899</v>
          </cell>
          <cell r="C5">
            <v>2213023.5728902798</v>
          </cell>
          <cell r="D5">
            <v>2511142.98731736</v>
          </cell>
          <cell r="E5">
            <v>2736677.4905536398</v>
          </cell>
        </row>
        <row r="6">
          <cell r="B6">
            <v>2971171.2388756499</v>
          </cell>
          <cell r="C6">
            <v>3462446.48658115</v>
          </cell>
          <cell r="D6">
            <v>3923660.9176833802</v>
          </cell>
          <cell r="E6">
            <v>4435304.8984834896</v>
          </cell>
        </row>
        <row r="7">
          <cell r="B7">
            <v>2829062.6110639502</v>
          </cell>
          <cell r="C7">
            <v>3309667.8116104598</v>
          </cell>
          <cell r="D7">
            <v>3750193.80342791</v>
          </cell>
          <cell r="E7">
            <v>4284315.7955564</v>
          </cell>
        </row>
        <row r="8">
          <cell r="B8">
            <v>2925540.4626584901</v>
          </cell>
          <cell r="C8">
            <v>3407015.2571351598</v>
          </cell>
          <cell r="D8">
            <v>3849317.8687167498</v>
          </cell>
          <cell r="E8">
            <v>4397557.6227517202</v>
          </cell>
        </row>
        <row r="9">
          <cell r="B9">
            <v>3044349.8415151099</v>
          </cell>
          <cell r="C9">
            <v>3531653.27057721</v>
          </cell>
          <cell r="D9">
            <v>4006264.3054240802</v>
          </cell>
          <cell r="E9">
            <v>4624041.2771423599</v>
          </cell>
        </row>
        <row r="10">
          <cell r="B10">
            <v>1151686.3716412799</v>
          </cell>
          <cell r="C10">
            <v>1322182.36640883</v>
          </cell>
          <cell r="D10">
            <v>1495121.31810672</v>
          </cell>
          <cell r="E10">
            <v>1708064.2268627901</v>
          </cell>
        </row>
        <row r="11">
          <cell r="B11">
            <v>10552067.318554301</v>
          </cell>
          <cell r="C11">
            <v>12609694.756707599</v>
          </cell>
          <cell r="D11">
            <v>14207782.6914009</v>
          </cell>
          <cell r="E11">
            <v>16231328.564663</v>
          </cell>
        </row>
        <row r="12">
          <cell r="B12">
            <v>1176293.49094839</v>
          </cell>
          <cell r="C12">
            <v>1350019.1918852599</v>
          </cell>
          <cell r="D12">
            <v>1536423.01197707</v>
          </cell>
          <cell r="E12">
            <v>1755248.32152751</v>
          </cell>
        </row>
        <row r="13">
          <cell r="B13">
            <v>1648618.35372238</v>
          </cell>
          <cell r="C13">
            <v>1839411.779723</v>
          </cell>
          <cell r="D13">
            <v>2089865.7098397799</v>
          </cell>
          <cell r="E13">
            <v>2453572.9225653401</v>
          </cell>
        </row>
        <row r="14">
          <cell r="B14">
            <v>2375468.4685210502</v>
          </cell>
          <cell r="C14">
            <v>2776334.04696638</v>
          </cell>
          <cell r="D14">
            <v>3147189.0729207802</v>
          </cell>
          <cell r="E14">
            <v>3680359.3838479999</v>
          </cell>
        </row>
        <row r="15">
          <cell r="B15">
            <v>3270899.1070102798</v>
          </cell>
          <cell r="C15">
            <v>2849708.01621476</v>
          </cell>
          <cell r="D15">
            <v>3060273.02947223</v>
          </cell>
          <cell r="E15">
            <v>3584729.6644141902</v>
          </cell>
        </row>
        <row r="16">
          <cell r="B16">
            <v>4565639.3565942002</v>
          </cell>
          <cell r="C16">
            <v>5423177.6641112696</v>
          </cell>
          <cell r="D16">
            <v>6145692.0479082903</v>
          </cell>
          <cell r="E16">
            <v>5303678.8778619403</v>
          </cell>
        </row>
        <row r="17">
          <cell r="B17">
            <v>1195687.7861707699</v>
          </cell>
          <cell r="C17">
            <v>1343174.1397005799</v>
          </cell>
          <cell r="D17">
            <v>1528162.6732030001</v>
          </cell>
          <cell r="E17">
            <v>1698627.40792985</v>
          </cell>
        </row>
        <row r="18">
          <cell r="B18">
            <v>2461845.5847176602</v>
          </cell>
          <cell r="C18">
            <v>2865609.3070179499</v>
          </cell>
          <cell r="D18">
            <v>3246313.13820962</v>
          </cell>
          <cell r="E18">
            <v>3585991.1945185699</v>
          </cell>
        </row>
        <row r="19">
          <cell r="B19">
            <v>2131221.4327354501</v>
          </cell>
          <cell r="C19">
            <v>2483394.7798608001</v>
          </cell>
          <cell r="D19">
            <v>1917155.5847568701</v>
          </cell>
          <cell r="E19">
            <v>2170751.1381782</v>
          </cell>
        </row>
        <row r="20">
          <cell r="B20">
            <v>1804951.1500613899</v>
          </cell>
          <cell r="C20">
            <v>2109540.6642658799</v>
          </cell>
          <cell r="D20">
            <v>2378977.56693224</v>
          </cell>
          <cell r="E20">
            <v>2736677.4905536398</v>
          </cell>
        </row>
        <row r="21">
          <cell r="B21">
            <v>3747131.2729869401</v>
          </cell>
          <cell r="C21">
            <v>3754580.0545953899</v>
          </cell>
          <cell r="D21">
            <v>4234612.19543155</v>
          </cell>
          <cell r="E21">
            <v>4876362.6182102598</v>
          </cell>
        </row>
        <row r="22">
          <cell r="B22">
            <v>2453378.6548614502</v>
          </cell>
          <cell r="C22">
            <v>1839813.7538212901</v>
          </cell>
          <cell r="D22">
            <v>2048571.1954430901</v>
          </cell>
          <cell r="E22">
            <v>2410535.3896605899</v>
          </cell>
        </row>
        <row r="23">
          <cell r="B23">
            <v>5700663.7636949597</v>
          </cell>
          <cell r="C23">
            <v>4898353.6463237498</v>
          </cell>
          <cell r="D23">
            <v>5476426.0304316701</v>
          </cell>
          <cell r="E23">
            <v>6313142.2387199998</v>
          </cell>
        </row>
        <row r="24">
          <cell r="B24">
            <v>2299235.9316324601</v>
          </cell>
          <cell r="C24">
            <v>2687466.3195537799</v>
          </cell>
          <cell r="D24">
            <v>3031544.3300837898</v>
          </cell>
          <cell r="E24">
            <v>3463312.5483903</v>
          </cell>
        </row>
        <row r="25">
          <cell r="B25">
            <v>2082266.5433461899</v>
          </cell>
          <cell r="C25">
            <v>2420620.5618144898</v>
          </cell>
          <cell r="D25">
            <v>2750692.8117654002</v>
          </cell>
          <cell r="E25">
            <v>3142460.7046702201</v>
          </cell>
        </row>
        <row r="26">
          <cell r="B26">
            <v>0</v>
          </cell>
          <cell r="C26">
            <v>932535.57340422296</v>
          </cell>
          <cell r="D26">
            <v>1226842.79427024</v>
          </cell>
          <cell r="E26">
            <v>1416784.3700459199</v>
          </cell>
        </row>
        <row r="27">
          <cell r="B27">
            <v>0</v>
          </cell>
          <cell r="C27">
            <v>0</v>
          </cell>
          <cell r="D27">
            <v>899619.93720109505</v>
          </cell>
          <cell r="E27">
            <v>1132135.4883520601</v>
          </cell>
        </row>
        <row r="28">
          <cell r="B28">
            <v>0</v>
          </cell>
          <cell r="C28">
            <v>3547776.8030238901</v>
          </cell>
          <cell r="D28">
            <v>4141542.7187789702</v>
          </cell>
          <cell r="E28">
            <v>4490341.6478620302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1717314.4082481</v>
          </cell>
        </row>
        <row r="30">
          <cell r="B30">
            <v>62318659.036803901</v>
          </cell>
          <cell r="C30">
            <v>72977199.824193403</v>
          </cell>
          <cell r="D30">
            <v>82603387.740702704</v>
          </cell>
          <cell r="E30">
            <v>94349315.691570103</v>
          </cell>
          <cell r="F30">
            <v>108362324.289516</v>
          </cell>
        </row>
        <row r="66">
          <cell r="B66">
            <v>926997.22569509305</v>
          </cell>
          <cell r="C66">
            <v>1030939.7770297501</v>
          </cell>
          <cell r="D66">
            <v>1135466.39975789</v>
          </cell>
          <cell r="E66">
            <v>1200949.7663658599</v>
          </cell>
        </row>
        <row r="67">
          <cell r="B67">
            <v>1753617.24765577</v>
          </cell>
          <cell r="C67">
            <v>1985896.61052031</v>
          </cell>
          <cell r="D67">
            <v>2187484.8316167798</v>
          </cell>
          <cell r="E67">
            <v>2404491.0194143201</v>
          </cell>
        </row>
        <row r="68">
          <cell r="B68">
            <v>1724946.6711607</v>
          </cell>
          <cell r="C68">
            <v>1978025.4644705299</v>
          </cell>
          <cell r="D68">
            <v>2195638.1092890599</v>
          </cell>
          <cell r="E68">
            <v>2455621.6899303398</v>
          </cell>
        </row>
        <row r="69">
          <cell r="B69">
            <v>1430438.73971484</v>
          </cell>
          <cell r="C69">
            <v>1631117.8048303099</v>
          </cell>
          <cell r="D69">
            <v>1803302.1121191001</v>
          </cell>
          <cell r="E69">
            <v>2014637.8865851499</v>
          </cell>
        </row>
        <row r="70">
          <cell r="B70">
            <v>1372260.9058383401</v>
          </cell>
          <cell r="C70">
            <v>1550021.0759383901</v>
          </cell>
          <cell r="D70">
            <v>1712321.70779106</v>
          </cell>
          <cell r="E70">
            <v>1924740.6793651099</v>
          </cell>
        </row>
        <row r="71">
          <cell r="B71">
            <v>1048256.95445875</v>
          </cell>
          <cell r="C71">
            <v>1175849.1193543</v>
          </cell>
          <cell r="D71">
            <v>1298653.26088107</v>
          </cell>
          <cell r="E71">
            <v>1448737.3446888099</v>
          </cell>
        </row>
        <row r="72">
          <cell r="B72">
            <v>2417680.8783682501</v>
          </cell>
          <cell r="C72">
            <v>2806636.9013594901</v>
          </cell>
          <cell r="D72">
            <v>3073602.45896303</v>
          </cell>
          <cell r="E72">
            <v>3414525.3261441998</v>
          </cell>
        </row>
        <row r="73">
          <cell r="B73">
            <v>1360424.18331119</v>
          </cell>
          <cell r="C73">
            <v>1527435.39536284</v>
          </cell>
          <cell r="D73">
            <v>1700913.22746559</v>
          </cell>
          <cell r="E73">
            <v>1901477.6578490799</v>
          </cell>
        </row>
        <row r="74">
          <cell r="B74">
            <v>1297252.3623660801</v>
          </cell>
          <cell r="C74">
            <v>1420215.3393107001</v>
          </cell>
          <cell r="D74">
            <v>1583084.0837102099</v>
          </cell>
          <cell r="E74">
            <v>1823420.6328871399</v>
          </cell>
        </row>
        <row r="75">
          <cell r="B75">
            <v>1725240.7550932099</v>
          </cell>
          <cell r="C75">
            <v>1971479.5089266</v>
          </cell>
          <cell r="D75">
            <v>2184531.5533194798</v>
          </cell>
          <cell r="E75">
            <v>2496529.8800344602</v>
          </cell>
        </row>
        <row r="76">
          <cell r="B76">
            <v>3475103.1163321901</v>
          </cell>
          <cell r="C76">
            <v>2950857.5099404999</v>
          </cell>
          <cell r="D76">
            <v>3089053.7431975999</v>
          </cell>
          <cell r="E76">
            <v>3527492.5699737901</v>
          </cell>
        </row>
        <row r="77">
          <cell r="B77">
            <v>2672233.5905073802</v>
          </cell>
          <cell r="C77">
            <v>3074318.4420815101</v>
          </cell>
          <cell r="D77">
            <v>3374084.2673424799</v>
          </cell>
          <cell r="E77">
            <v>2819459.1020042198</v>
          </cell>
        </row>
        <row r="78">
          <cell r="B78">
            <v>872359.19223745796</v>
          </cell>
          <cell r="C78">
            <v>954181.18688201497</v>
          </cell>
          <cell r="D78">
            <v>1056822.8517783899</v>
          </cell>
          <cell r="E78">
            <v>1143286.3520154899</v>
          </cell>
        </row>
        <row r="79">
          <cell r="B79">
            <v>1074280.36143714</v>
          </cell>
          <cell r="C79">
            <v>1203116.4826833999</v>
          </cell>
          <cell r="D79">
            <v>1311857.92979595</v>
          </cell>
          <cell r="E79">
            <v>1395120.48778705</v>
          </cell>
        </row>
        <row r="80">
          <cell r="B80">
            <v>2121591.52878629</v>
          </cell>
          <cell r="C80">
            <v>2404703.2700516302</v>
          </cell>
          <cell r="D80">
            <v>1804361.3481606501</v>
          </cell>
          <cell r="E80">
            <v>1984528.8998070101</v>
          </cell>
        </row>
        <row r="81">
          <cell r="B81">
            <v>848219.23186448298</v>
          </cell>
          <cell r="C81">
            <v>958239.66398250498</v>
          </cell>
          <cell r="D81">
            <v>1044116.90837195</v>
          </cell>
          <cell r="E81">
            <v>1160106.5755966699</v>
          </cell>
        </row>
        <row r="82">
          <cell r="B82">
            <v>1285303.0125140101</v>
          </cell>
          <cell r="C82">
            <v>1237073.6276088599</v>
          </cell>
          <cell r="D82">
            <v>1340256.5873634</v>
          </cell>
          <cell r="E82">
            <v>1482287.4437299201</v>
          </cell>
        </row>
        <row r="83">
          <cell r="B83">
            <v>998110.53633812803</v>
          </cell>
          <cell r="C83">
            <v>723385.75415734795</v>
          </cell>
          <cell r="D83">
            <v>778309.15996179695</v>
          </cell>
          <cell r="E83">
            <v>884766.70641503797</v>
          </cell>
        </row>
        <row r="84">
          <cell r="B84">
            <v>1915477.3935118399</v>
          </cell>
          <cell r="C84">
            <v>1580990.6575531201</v>
          </cell>
          <cell r="D84">
            <v>1697917.2466232399</v>
          </cell>
          <cell r="E84">
            <v>1879866.4533709299</v>
          </cell>
        </row>
        <row r="85">
          <cell r="B85">
            <v>1318497.7501433401</v>
          </cell>
          <cell r="C85">
            <v>1481953.47879017</v>
          </cell>
          <cell r="D85">
            <v>1607478.8324321499</v>
          </cell>
          <cell r="E85">
            <v>1765389.3335812199</v>
          </cell>
        </row>
        <row r="86">
          <cell r="B86">
            <v>1461105.3603817399</v>
          </cell>
          <cell r="C86">
            <v>1640920.68779962</v>
          </cell>
          <cell r="D86">
            <v>1801473.1761177001</v>
          </cell>
          <cell r="E86">
            <v>1988296.39917406</v>
          </cell>
        </row>
        <row r="87">
          <cell r="B87">
            <v>0</v>
          </cell>
          <cell r="C87">
            <v>1297637.5873408599</v>
          </cell>
          <cell r="D87">
            <v>1668402.09191699</v>
          </cell>
          <cell r="E87">
            <v>1883483.2727955801</v>
          </cell>
        </row>
        <row r="88">
          <cell r="B88">
            <v>0</v>
          </cell>
          <cell r="C88">
            <v>0</v>
          </cell>
          <cell r="D88">
            <v>1456777.6669097201</v>
          </cell>
          <cell r="E88">
            <v>1752607.6801348301</v>
          </cell>
        </row>
        <row r="89">
          <cell r="B89">
            <v>0</v>
          </cell>
          <cell r="C89">
            <v>1955139.61998242</v>
          </cell>
          <cell r="D89">
            <v>2188272.8588164998</v>
          </cell>
          <cell r="E89">
            <v>2274294.2995843398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1567157.2375338001</v>
          </cell>
        </row>
        <row r="91">
          <cell r="B91">
            <v>1428496.3518417301</v>
          </cell>
          <cell r="C91">
            <v>1621445.20268528</v>
          </cell>
          <cell r="D91">
            <v>1778839.5671322499</v>
          </cell>
          <cell r="E91">
            <v>1968965.16287008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onal 2015 series"/>
      <sheetName val="GDP 2019 series"/>
      <sheetName val="Regional GDP series 2019"/>
      <sheetName val="Sheet1"/>
      <sheetName val="Aggregates"/>
      <sheetName val="Population"/>
      <sheetName val="Population (2)"/>
      <sheetName val="POP 2022 sensa"/>
    </sheetNames>
    <sheetDataSet>
      <sheetData sheetId="0" refreshError="1"/>
      <sheetData sheetId="1" refreshError="1"/>
      <sheetData sheetId="2" refreshError="1">
        <row r="4">
          <cell r="B4">
            <v>3030059.87658899</v>
          </cell>
          <cell r="C4">
            <v>3380941.5535380701</v>
          </cell>
          <cell r="D4">
            <v>3853159.94860115</v>
          </cell>
        </row>
        <row r="5">
          <cell r="B5">
            <v>4877157.8522601603</v>
          </cell>
          <cell r="C5">
            <v>5411827.4014473902</v>
          </cell>
          <cell r="D5">
            <v>5963927.1627925299</v>
          </cell>
        </row>
        <row r="6">
          <cell r="B6">
            <v>4607378.3845089804</v>
          </cell>
          <cell r="C6">
            <v>5111834.9955048496</v>
          </cell>
          <cell r="D6">
            <v>5720594.6327845603</v>
          </cell>
        </row>
        <row r="7">
          <cell r="B7">
            <v>4846024.9820721904</v>
          </cell>
          <cell r="C7">
            <v>5400281.1223337799</v>
          </cell>
          <cell r="D7">
            <v>5980769.4781845799</v>
          </cell>
        </row>
        <row r="8">
          <cell r="B8">
            <v>4980947.9221289</v>
          </cell>
          <cell r="C8">
            <v>5538778.1718783099</v>
          </cell>
          <cell r="D8">
            <v>6153893.9447553502</v>
          </cell>
        </row>
        <row r="9">
          <cell r="B9">
            <v>1867849.76348595</v>
          </cell>
          <cell r="C9">
            <v>2249711.30278931</v>
          </cell>
          <cell r="D9">
            <v>2501660.4216038198</v>
          </cell>
        </row>
        <row r="10">
          <cell r="B10">
            <v>17640825.228667401</v>
          </cell>
          <cell r="C10">
            <v>19913003.091654599</v>
          </cell>
          <cell r="D10">
            <v>22413401.863669898</v>
          </cell>
        </row>
        <row r="11">
          <cell r="B11">
            <v>2033857.8398452899</v>
          </cell>
          <cell r="C11">
            <v>2284708.68401577</v>
          </cell>
          <cell r="D11">
            <v>2520665.4857574799</v>
          </cell>
        </row>
        <row r="12">
          <cell r="B12">
            <v>2801750.7782862498</v>
          </cell>
          <cell r="C12">
            <v>3138599.8950809101</v>
          </cell>
          <cell r="D12">
            <v>3535407.74100461</v>
          </cell>
        </row>
        <row r="13">
          <cell r="B13">
            <v>4047003.3242158801</v>
          </cell>
          <cell r="C13">
            <v>4384871.2349431096</v>
          </cell>
          <cell r="D13">
            <v>4876041.7590248398</v>
          </cell>
        </row>
        <row r="14">
          <cell r="B14">
            <v>3539424.7350730598</v>
          </cell>
          <cell r="C14">
            <v>3822672.4789504898</v>
          </cell>
          <cell r="D14">
            <v>4127810.4058656599</v>
          </cell>
        </row>
        <row r="15">
          <cell r="B15">
            <v>5832040.7902228097</v>
          </cell>
          <cell r="C15">
            <v>6473650.7462494802</v>
          </cell>
          <cell r="D15">
            <v>7268192.00836334</v>
          </cell>
        </row>
        <row r="16">
          <cell r="B16">
            <v>1919721.9691707999</v>
          </cell>
          <cell r="C16">
            <v>2157789.9784852001</v>
          </cell>
          <cell r="D16">
            <v>2203309.77459847</v>
          </cell>
        </row>
        <row r="17">
          <cell r="B17">
            <v>3943234.0082103498</v>
          </cell>
          <cell r="C17">
            <v>4269480.34691686</v>
          </cell>
          <cell r="D17">
            <v>4684279.8334346795</v>
          </cell>
        </row>
        <row r="18">
          <cell r="B18">
            <v>2411199.0757709998</v>
          </cell>
          <cell r="C18">
            <v>2470914.41861274</v>
          </cell>
          <cell r="D18">
            <v>2744870.8582471502</v>
          </cell>
        </row>
        <row r="19">
          <cell r="B19">
            <v>3009310.1641605301</v>
          </cell>
          <cell r="C19">
            <v>3230963.32634426</v>
          </cell>
          <cell r="D19">
            <v>3603343.38595611</v>
          </cell>
        </row>
        <row r="20">
          <cell r="B20">
            <v>5412853.1979006696</v>
          </cell>
          <cell r="C20">
            <v>4227572.49383514</v>
          </cell>
          <cell r="D20">
            <v>4623004.36756342</v>
          </cell>
        </row>
        <row r="21">
          <cell r="B21">
            <v>2734316.46218454</v>
          </cell>
          <cell r="C21">
            <v>2940146.3402174101</v>
          </cell>
          <cell r="D21">
            <v>3229745.8787183999</v>
          </cell>
        </row>
        <row r="22">
          <cell r="B22">
            <v>7480496.4375686897</v>
          </cell>
          <cell r="C22">
            <v>8269771.9688185304</v>
          </cell>
          <cell r="D22">
            <v>9247703.5324242003</v>
          </cell>
        </row>
        <row r="23">
          <cell r="B23">
            <v>3808333.8974031499</v>
          </cell>
          <cell r="C23">
            <v>4211766.4412944503</v>
          </cell>
          <cell r="D23">
            <v>4590739.1377138402</v>
          </cell>
        </row>
        <row r="24">
          <cell r="B24">
            <v>3465893.07919857</v>
          </cell>
          <cell r="C24">
            <v>3877121.59472002</v>
          </cell>
          <cell r="D24">
            <v>4349523.8031187505</v>
          </cell>
        </row>
        <row r="25">
          <cell r="B25">
            <v>1559930.94052756</v>
          </cell>
          <cell r="C25">
            <v>1836237.3278862699</v>
          </cell>
          <cell r="D25">
            <v>2167661.2704931898</v>
          </cell>
        </row>
        <row r="26">
          <cell r="B26">
            <v>1324475.5465650801</v>
          </cell>
          <cell r="C26">
            <v>1567761.8039877401</v>
          </cell>
          <cell r="D26">
            <v>1728895.5566739901</v>
          </cell>
        </row>
        <row r="27">
          <cell r="B27">
            <v>0</v>
          </cell>
          <cell r="C27">
            <v>1925983.68672644</v>
          </cell>
          <cell r="D27">
            <v>2206599.0306293401</v>
          </cell>
        </row>
        <row r="28">
          <cell r="B28">
            <v>4686079.5657284698</v>
          </cell>
          <cell r="C28">
            <v>5159465.9474655697</v>
          </cell>
          <cell r="D28">
            <v>5726669.8654548898</v>
          </cell>
        </row>
        <row r="29">
          <cell r="B29">
            <v>1888396.3205890299</v>
          </cell>
          <cell r="C29">
            <v>2111420.2459378801</v>
          </cell>
          <cell r="D29">
            <v>2344782.0081122401</v>
          </cell>
        </row>
        <row r="70">
          <cell r="B70">
            <v>1290159.6302931099</v>
          </cell>
          <cell r="C70">
            <v>1397117.34853786</v>
          </cell>
          <cell r="D70">
            <v>1545598.4557497699</v>
          </cell>
        </row>
        <row r="71">
          <cell r="B71">
            <v>2571853.6691945801</v>
          </cell>
          <cell r="C71">
            <v>2777833.1909540901</v>
          </cell>
          <cell r="D71">
            <v>2982102.2491508499</v>
          </cell>
        </row>
        <row r="72">
          <cell r="B72">
            <v>2583723.4776568501</v>
          </cell>
          <cell r="C72">
            <v>2803846.1956825601</v>
          </cell>
          <cell r="D72">
            <v>3068446.9494303698</v>
          </cell>
        </row>
        <row r="73">
          <cell r="B73">
            <v>2169887.5175120099</v>
          </cell>
          <cell r="C73">
            <v>2363659.4556923499</v>
          </cell>
          <cell r="D73">
            <v>2559107.3365407502</v>
          </cell>
        </row>
        <row r="74">
          <cell r="B74">
            <v>2019231.7199562299</v>
          </cell>
          <cell r="C74">
            <v>2188143.71764598</v>
          </cell>
          <cell r="D74">
            <v>2370267.2103489898</v>
          </cell>
        </row>
        <row r="75">
          <cell r="B75">
            <v>1546704.4294006401</v>
          </cell>
          <cell r="C75">
            <v>1819446.7224238</v>
          </cell>
          <cell r="D75">
            <v>1976809.5727898299</v>
          </cell>
        </row>
        <row r="76">
          <cell r="B76">
            <v>3610583.8431203901</v>
          </cell>
          <cell r="C76">
            <v>3968873.0801213998</v>
          </cell>
          <cell r="D76">
            <v>4354594.3349653101</v>
          </cell>
        </row>
        <row r="77">
          <cell r="B77">
            <v>2156113.8048053598</v>
          </cell>
          <cell r="C77">
            <v>2371345.8029256598</v>
          </cell>
          <cell r="D77">
            <v>2562334.1639313302</v>
          </cell>
        </row>
        <row r="78">
          <cell r="B78">
            <v>2042673.0472118501</v>
          </cell>
          <cell r="C78">
            <v>2245509.22828122</v>
          </cell>
          <cell r="D78">
            <v>2482585.4539409601</v>
          </cell>
        </row>
        <row r="79">
          <cell r="B79">
            <v>2682316.0319888499</v>
          </cell>
          <cell r="C79">
            <v>2840183.4837949998</v>
          </cell>
          <cell r="D79">
            <v>3086471.5836418602</v>
          </cell>
        </row>
        <row r="80">
          <cell r="B80">
            <v>3395643.0225684498</v>
          </cell>
          <cell r="C80">
            <v>3576953.6480946299</v>
          </cell>
          <cell r="D80">
            <v>3769097.8274331898</v>
          </cell>
        </row>
        <row r="81">
          <cell r="B81">
            <v>3001722.5763899102</v>
          </cell>
          <cell r="C81">
            <v>3227028.1157652801</v>
          </cell>
          <cell r="D81">
            <v>3510505.1595350802</v>
          </cell>
        </row>
        <row r="82">
          <cell r="B82">
            <v>1257169.6679417901</v>
          </cell>
          <cell r="C82">
            <v>1374998.07461473</v>
          </cell>
          <cell r="D82">
            <v>1366093.7534324101</v>
          </cell>
        </row>
        <row r="83">
          <cell r="B83">
            <v>1477375.17453024</v>
          </cell>
          <cell r="C83">
            <v>1541833.4981587301</v>
          </cell>
          <cell r="D83">
            <v>1631856.4475153601</v>
          </cell>
        </row>
        <row r="84">
          <cell r="B84">
            <v>2140063.7047035801</v>
          </cell>
          <cell r="C84">
            <v>2129056.1333870501</v>
          </cell>
          <cell r="D84">
            <v>2295906.3679872402</v>
          </cell>
        </row>
        <row r="85">
          <cell r="B85">
            <v>1231820.4110558999</v>
          </cell>
          <cell r="C85">
            <v>1277713.09551924</v>
          </cell>
          <cell r="D85">
            <v>1377319.5420671599</v>
          </cell>
        </row>
        <row r="86">
          <cell r="B86">
            <v>3078859.2712698602</v>
          </cell>
          <cell r="C86">
            <v>2327553.4069155101</v>
          </cell>
          <cell r="D86">
            <v>2465985.05024696</v>
          </cell>
        </row>
        <row r="87">
          <cell r="B87">
            <v>969352.11670603603</v>
          </cell>
          <cell r="C87">
            <v>1006919.43203578</v>
          </cell>
          <cell r="D87">
            <v>1068731.41484317</v>
          </cell>
        </row>
        <row r="88">
          <cell r="B88">
            <v>2295163.76580963</v>
          </cell>
          <cell r="C88">
            <v>2436858.5666098502</v>
          </cell>
          <cell r="D88">
            <v>2617982.4278217698</v>
          </cell>
        </row>
        <row r="89">
          <cell r="B89">
            <v>1865638.71086416</v>
          </cell>
          <cell r="C89">
            <v>1983236.8772996899</v>
          </cell>
          <cell r="D89">
            <v>2078063.3656190799</v>
          </cell>
        </row>
        <row r="90">
          <cell r="B90">
            <v>2118659.0046999301</v>
          </cell>
          <cell r="C90">
            <v>2290540.0735762101</v>
          </cell>
          <cell r="D90">
            <v>2484215.6804404901</v>
          </cell>
        </row>
        <row r="91">
          <cell r="B91">
            <v>2027598.5807839599</v>
          </cell>
          <cell r="C91">
            <v>2335148.8946816898</v>
          </cell>
          <cell r="D91">
            <v>2698448.8596315901</v>
          </cell>
        </row>
        <row r="92">
          <cell r="B92">
            <v>1960011.10851082</v>
          </cell>
          <cell r="C92">
            <v>2219142.16556034</v>
          </cell>
          <cell r="D92">
            <v>2341924.8245129902</v>
          </cell>
        </row>
        <row r="93">
          <cell r="B93">
            <v>0</v>
          </cell>
          <cell r="C93">
            <v>963847.74015647895</v>
          </cell>
          <cell r="D93">
            <v>1053370.7930928599</v>
          </cell>
        </row>
        <row r="94">
          <cell r="B94">
            <v>2274784.8630484701</v>
          </cell>
          <cell r="C94">
            <v>2401528.7347360598</v>
          </cell>
          <cell r="D94">
            <v>2556607.2555468399</v>
          </cell>
        </row>
        <row r="95">
          <cell r="B95">
            <v>1670323.8497386901</v>
          </cell>
          <cell r="C95">
            <v>1810677.56624928</v>
          </cell>
          <cell r="D95">
            <v>1950054.02285912</v>
          </cell>
        </row>
        <row r="96">
          <cell r="B96">
            <v>2097895.53476582</v>
          </cell>
          <cell r="C96">
            <v>2261201.7752770698</v>
          </cell>
          <cell r="D96">
            <v>2439534.9045323301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T627"/>
  <sheetViews>
    <sheetView tabSelected="1" view="pageBreakPreview" topLeftCell="A62" zoomScaleNormal="100" workbookViewId="0">
      <selection activeCell="A3" sqref="A3"/>
    </sheetView>
  </sheetViews>
  <sheetFormatPr defaultColWidth="9" defaultRowHeight="13.5"/>
  <cols>
    <col min="1" max="1" width="52.3984375" style="8" customWidth="1"/>
    <col min="2" max="2" width="17.19921875" style="8" hidden="1" customWidth="1"/>
    <col min="3" max="5" width="16.19921875" style="8" hidden="1" customWidth="1"/>
    <col min="6" max="6" width="17" style="8" hidden="1" customWidth="1"/>
    <col min="7" max="7" width="17.19921875" style="8" hidden="1" customWidth="1"/>
    <col min="8" max="8" width="13.33203125" style="8" hidden="1" customWidth="1"/>
    <col min="9" max="9" width="13.59765625" style="8" customWidth="1"/>
    <col min="10" max="10" width="13.265625" style="8" customWidth="1"/>
    <col min="11" max="11" width="13.46484375" style="8" customWidth="1"/>
    <col min="12" max="12" width="14.06640625" style="8" customWidth="1"/>
    <col min="13" max="13" width="13.6640625" style="8" customWidth="1"/>
    <col min="14" max="14" width="18.1328125" style="8" customWidth="1"/>
    <col min="15" max="15" width="14.53125" style="8" customWidth="1"/>
    <col min="16" max="16" width="3.6640625" style="8" customWidth="1"/>
    <col min="17" max="228" width="9.06640625" style="8"/>
    <col min="229" max="229" width="51.46484375" style="8" customWidth="1"/>
    <col min="230" max="230" width="17.19921875" style="8" customWidth="1"/>
    <col min="231" max="233" width="16.19921875" style="8" customWidth="1"/>
    <col min="234" max="235" width="17" style="8" customWidth="1"/>
    <col min="236" max="236" width="14.53125" style="8" customWidth="1"/>
    <col min="237" max="237" width="15.796875" style="8" customWidth="1"/>
    <col min="238" max="238" width="16.796875" style="8" customWidth="1"/>
    <col min="239" max="239" width="17.19921875" style="8" customWidth="1"/>
    <col min="240" max="240" width="14" style="8" customWidth="1"/>
    <col min="241" max="241" width="17.19921875" style="8" customWidth="1"/>
    <col min="242" max="243" width="15" style="8" customWidth="1"/>
    <col min="244" max="244" width="12.19921875" style="8" customWidth="1"/>
    <col min="245" max="245" width="15" style="8" customWidth="1"/>
    <col min="246" max="246" width="17.19921875" style="8" customWidth="1"/>
    <col min="247" max="484" width="9.06640625" style="8"/>
    <col min="485" max="485" width="51.46484375" style="8" customWidth="1"/>
    <col min="486" max="486" width="17.19921875" style="8" customWidth="1"/>
    <col min="487" max="489" width="16.19921875" style="8" customWidth="1"/>
    <col min="490" max="491" width="17" style="8" customWidth="1"/>
    <col min="492" max="492" width="14.53125" style="8" customWidth="1"/>
    <col min="493" max="493" width="15.796875" style="8" customWidth="1"/>
    <col min="494" max="494" width="16.796875" style="8" customWidth="1"/>
    <col min="495" max="495" width="17.19921875" style="8" customWidth="1"/>
    <col min="496" max="496" width="14" style="8" customWidth="1"/>
    <col min="497" max="497" width="17.19921875" style="8" customWidth="1"/>
    <col min="498" max="499" width="15" style="8" customWidth="1"/>
    <col min="500" max="500" width="12.19921875" style="8" customWidth="1"/>
    <col min="501" max="501" width="15" style="8" customWidth="1"/>
    <col min="502" max="502" width="17.19921875" style="8" customWidth="1"/>
    <col min="503" max="740" width="9.06640625" style="8"/>
    <col min="741" max="741" width="51.46484375" style="8" customWidth="1"/>
    <col min="742" max="742" width="17.19921875" style="8" customWidth="1"/>
    <col min="743" max="745" width="16.19921875" style="8" customWidth="1"/>
    <col min="746" max="747" width="17" style="8" customWidth="1"/>
    <col min="748" max="748" width="14.53125" style="8" customWidth="1"/>
    <col min="749" max="749" width="15.796875" style="8" customWidth="1"/>
    <col min="750" max="750" width="16.796875" style="8" customWidth="1"/>
    <col min="751" max="751" width="17.19921875" style="8" customWidth="1"/>
    <col min="752" max="752" width="14" style="8" customWidth="1"/>
    <col min="753" max="753" width="17.19921875" style="8" customWidth="1"/>
    <col min="754" max="755" width="15" style="8" customWidth="1"/>
    <col min="756" max="756" width="12.19921875" style="8" customWidth="1"/>
    <col min="757" max="757" width="15" style="8" customWidth="1"/>
    <col min="758" max="758" width="17.19921875" style="8" customWidth="1"/>
    <col min="759" max="996" width="9.06640625" style="8"/>
    <col min="997" max="997" width="51.46484375" style="8" customWidth="1"/>
    <col min="998" max="998" width="17.19921875" style="8" customWidth="1"/>
    <col min="999" max="1001" width="16.19921875" style="8" customWidth="1"/>
    <col min="1002" max="1003" width="17" style="8" customWidth="1"/>
    <col min="1004" max="1004" width="14.53125" style="8" customWidth="1"/>
    <col min="1005" max="1005" width="15.796875" style="8" customWidth="1"/>
    <col min="1006" max="1006" width="16.796875" style="8" customWidth="1"/>
    <col min="1007" max="1007" width="17.19921875" style="8" customWidth="1"/>
    <col min="1008" max="1008" width="14" style="8" customWidth="1"/>
    <col min="1009" max="1009" width="17.19921875" style="8" customWidth="1"/>
    <col min="1010" max="1011" width="15" style="8" customWidth="1"/>
    <col min="1012" max="1012" width="12.19921875" style="8" customWidth="1"/>
    <col min="1013" max="1013" width="15" style="8" customWidth="1"/>
    <col min="1014" max="1014" width="17.19921875" style="8" customWidth="1"/>
    <col min="1015" max="1252" width="9.06640625" style="8"/>
    <col min="1253" max="1253" width="51.46484375" style="8" customWidth="1"/>
    <col min="1254" max="1254" width="17.19921875" style="8" customWidth="1"/>
    <col min="1255" max="1257" width="16.19921875" style="8" customWidth="1"/>
    <col min="1258" max="1259" width="17" style="8" customWidth="1"/>
    <col min="1260" max="1260" width="14.53125" style="8" customWidth="1"/>
    <col min="1261" max="1261" width="15.796875" style="8" customWidth="1"/>
    <col min="1262" max="1262" width="16.796875" style="8" customWidth="1"/>
    <col min="1263" max="1263" width="17.19921875" style="8" customWidth="1"/>
    <col min="1264" max="1264" width="14" style="8" customWidth="1"/>
    <col min="1265" max="1265" width="17.19921875" style="8" customWidth="1"/>
    <col min="1266" max="1267" width="15" style="8" customWidth="1"/>
    <col min="1268" max="1268" width="12.19921875" style="8" customWidth="1"/>
    <col min="1269" max="1269" width="15" style="8" customWidth="1"/>
    <col min="1270" max="1270" width="17.19921875" style="8" customWidth="1"/>
    <col min="1271" max="1508" width="9.06640625" style="8"/>
    <col min="1509" max="1509" width="51.46484375" style="8" customWidth="1"/>
    <col min="1510" max="1510" width="17.19921875" style="8" customWidth="1"/>
    <col min="1511" max="1513" width="16.19921875" style="8" customWidth="1"/>
    <col min="1514" max="1515" width="17" style="8" customWidth="1"/>
    <col min="1516" max="1516" width="14.53125" style="8" customWidth="1"/>
    <col min="1517" max="1517" width="15.796875" style="8" customWidth="1"/>
    <col min="1518" max="1518" width="16.796875" style="8" customWidth="1"/>
    <col min="1519" max="1519" width="17.19921875" style="8" customWidth="1"/>
    <col min="1520" max="1520" width="14" style="8" customWidth="1"/>
    <col min="1521" max="1521" width="17.19921875" style="8" customWidth="1"/>
    <col min="1522" max="1523" width="15" style="8" customWidth="1"/>
    <col min="1524" max="1524" width="12.19921875" style="8" customWidth="1"/>
    <col min="1525" max="1525" width="15" style="8" customWidth="1"/>
    <col min="1526" max="1526" width="17.19921875" style="8" customWidth="1"/>
    <col min="1527" max="1764" width="9.06640625" style="8"/>
    <col min="1765" max="1765" width="51.46484375" style="8" customWidth="1"/>
    <col min="1766" max="1766" width="17.19921875" style="8" customWidth="1"/>
    <col min="1767" max="1769" width="16.19921875" style="8" customWidth="1"/>
    <col min="1770" max="1771" width="17" style="8" customWidth="1"/>
    <col min="1772" max="1772" width="14.53125" style="8" customWidth="1"/>
    <col min="1773" max="1773" width="15.796875" style="8" customWidth="1"/>
    <col min="1774" max="1774" width="16.796875" style="8" customWidth="1"/>
    <col min="1775" max="1775" width="17.19921875" style="8" customWidth="1"/>
    <col min="1776" max="1776" width="14" style="8" customWidth="1"/>
    <col min="1777" max="1777" width="17.19921875" style="8" customWidth="1"/>
    <col min="1778" max="1779" width="15" style="8" customWidth="1"/>
    <col min="1780" max="1780" width="12.19921875" style="8" customWidth="1"/>
    <col min="1781" max="1781" width="15" style="8" customWidth="1"/>
    <col min="1782" max="1782" width="17.19921875" style="8" customWidth="1"/>
    <col min="1783" max="2020" width="9.06640625" style="8"/>
    <col min="2021" max="2021" width="51.46484375" style="8" customWidth="1"/>
    <col min="2022" max="2022" width="17.19921875" style="8" customWidth="1"/>
    <col min="2023" max="2025" width="16.19921875" style="8" customWidth="1"/>
    <col min="2026" max="2027" width="17" style="8" customWidth="1"/>
    <col min="2028" max="2028" width="14.53125" style="8" customWidth="1"/>
    <col min="2029" max="2029" width="15.796875" style="8" customWidth="1"/>
    <col min="2030" max="2030" width="16.796875" style="8" customWidth="1"/>
    <col min="2031" max="2031" width="17.19921875" style="8" customWidth="1"/>
    <col min="2032" max="2032" width="14" style="8" customWidth="1"/>
    <col min="2033" max="2033" width="17.19921875" style="8" customWidth="1"/>
    <col min="2034" max="2035" width="15" style="8" customWidth="1"/>
    <col min="2036" max="2036" width="12.19921875" style="8" customWidth="1"/>
    <col min="2037" max="2037" width="15" style="8" customWidth="1"/>
    <col min="2038" max="2038" width="17.19921875" style="8" customWidth="1"/>
    <col min="2039" max="2276" width="9.06640625" style="8"/>
    <col min="2277" max="2277" width="51.46484375" style="8" customWidth="1"/>
    <col min="2278" max="2278" width="17.19921875" style="8" customWidth="1"/>
    <col min="2279" max="2281" width="16.19921875" style="8" customWidth="1"/>
    <col min="2282" max="2283" width="17" style="8" customWidth="1"/>
    <col min="2284" max="2284" width="14.53125" style="8" customWidth="1"/>
    <col min="2285" max="2285" width="15.796875" style="8" customWidth="1"/>
    <col min="2286" max="2286" width="16.796875" style="8" customWidth="1"/>
    <col min="2287" max="2287" width="17.19921875" style="8" customWidth="1"/>
    <col min="2288" max="2288" width="14" style="8" customWidth="1"/>
    <col min="2289" max="2289" width="17.19921875" style="8" customWidth="1"/>
    <col min="2290" max="2291" width="15" style="8" customWidth="1"/>
    <col min="2292" max="2292" width="12.19921875" style="8" customWidth="1"/>
    <col min="2293" max="2293" width="15" style="8" customWidth="1"/>
    <col min="2294" max="2294" width="17.19921875" style="8" customWidth="1"/>
    <col min="2295" max="2532" width="9.06640625" style="8"/>
    <col min="2533" max="2533" width="51.46484375" style="8" customWidth="1"/>
    <col min="2534" max="2534" width="17.19921875" style="8" customWidth="1"/>
    <col min="2535" max="2537" width="16.19921875" style="8" customWidth="1"/>
    <col min="2538" max="2539" width="17" style="8" customWidth="1"/>
    <col min="2540" max="2540" width="14.53125" style="8" customWidth="1"/>
    <col min="2541" max="2541" width="15.796875" style="8" customWidth="1"/>
    <col min="2542" max="2542" width="16.796875" style="8" customWidth="1"/>
    <col min="2543" max="2543" width="17.19921875" style="8" customWidth="1"/>
    <col min="2544" max="2544" width="14" style="8" customWidth="1"/>
    <col min="2545" max="2545" width="17.19921875" style="8" customWidth="1"/>
    <col min="2546" max="2547" width="15" style="8" customWidth="1"/>
    <col min="2548" max="2548" width="12.19921875" style="8" customWidth="1"/>
    <col min="2549" max="2549" width="15" style="8" customWidth="1"/>
    <col min="2550" max="2550" width="17.19921875" style="8" customWidth="1"/>
    <col min="2551" max="2788" width="9.06640625" style="8"/>
    <col min="2789" max="2789" width="51.46484375" style="8" customWidth="1"/>
    <col min="2790" max="2790" width="17.19921875" style="8" customWidth="1"/>
    <col min="2791" max="2793" width="16.19921875" style="8" customWidth="1"/>
    <col min="2794" max="2795" width="17" style="8" customWidth="1"/>
    <col min="2796" max="2796" width="14.53125" style="8" customWidth="1"/>
    <col min="2797" max="2797" width="15.796875" style="8" customWidth="1"/>
    <col min="2798" max="2798" width="16.796875" style="8" customWidth="1"/>
    <col min="2799" max="2799" width="17.19921875" style="8" customWidth="1"/>
    <col min="2800" max="2800" width="14" style="8" customWidth="1"/>
    <col min="2801" max="2801" width="17.19921875" style="8" customWidth="1"/>
    <col min="2802" max="2803" width="15" style="8" customWidth="1"/>
    <col min="2804" max="2804" width="12.19921875" style="8" customWidth="1"/>
    <col min="2805" max="2805" width="15" style="8" customWidth="1"/>
    <col min="2806" max="2806" width="17.19921875" style="8" customWidth="1"/>
    <col min="2807" max="3044" width="9.06640625" style="8"/>
    <col min="3045" max="3045" width="51.46484375" style="8" customWidth="1"/>
    <col min="3046" max="3046" width="17.19921875" style="8" customWidth="1"/>
    <col min="3047" max="3049" width="16.19921875" style="8" customWidth="1"/>
    <col min="3050" max="3051" width="17" style="8" customWidth="1"/>
    <col min="3052" max="3052" width="14.53125" style="8" customWidth="1"/>
    <col min="3053" max="3053" width="15.796875" style="8" customWidth="1"/>
    <col min="3054" max="3054" width="16.796875" style="8" customWidth="1"/>
    <col min="3055" max="3055" width="17.19921875" style="8" customWidth="1"/>
    <col min="3056" max="3056" width="14" style="8" customWidth="1"/>
    <col min="3057" max="3057" width="17.19921875" style="8" customWidth="1"/>
    <col min="3058" max="3059" width="15" style="8" customWidth="1"/>
    <col min="3060" max="3060" width="12.19921875" style="8" customWidth="1"/>
    <col min="3061" max="3061" width="15" style="8" customWidth="1"/>
    <col min="3062" max="3062" width="17.19921875" style="8" customWidth="1"/>
    <col min="3063" max="3300" width="9.06640625" style="8"/>
    <col min="3301" max="3301" width="51.46484375" style="8" customWidth="1"/>
    <col min="3302" max="3302" width="17.19921875" style="8" customWidth="1"/>
    <col min="3303" max="3305" width="16.19921875" style="8" customWidth="1"/>
    <col min="3306" max="3307" width="17" style="8" customWidth="1"/>
    <col min="3308" max="3308" width="14.53125" style="8" customWidth="1"/>
    <col min="3309" max="3309" width="15.796875" style="8" customWidth="1"/>
    <col min="3310" max="3310" width="16.796875" style="8" customWidth="1"/>
    <col min="3311" max="3311" width="17.19921875" style="8" customWidth="1"/>
    <col min="3312" max="3312" width="14" style="8" customWidth="1"/>
    <col min="3313" max="3313" width="17.19921875" style="8" customWidth="1"/>
    <col min="3314" max="3315" width="15" style="8" customWidth="1"/>
    <col min="3316" max="3316" width="12.19921875" style="8" customWidth="1"/>
    <col min="3317" max="3317" width="15" style="8" customWidth="1"/>
    <col min="3318" max="3318" width="17.19921875" style="8" customWidth="1"/>
    <col min="3319" max="3556" width="9.06640625" style="8"/>
    <col min="3557" max="3557" width="51.46484375" style="8" customWidth="1"/>
    <col min="3558" max="3558" width="17.19921875" style="8" customWidth="1"/>
    <col min="3559" max="3561" width="16.19921875" style="8" customWidth="1"/>
    <col min="3562" max="3563" width="17" style="8" customWidth="1"/>
    <col min="3564" max="3564" width="14.53125" style="8" customWidth="1"/>
    <col min="3565" max="3565" width="15.796875" style="8" customWidth="1"/>
    <col min="3566" max="3566" width="16.796875" style="8" customWidth="1"/>
    <col min="3567" max="3567" width="17.19921875" style="8" customWidth="1"/>
    <col min="3568" max="3568" width="14" style="8" customWidth="1"/>
    <col min="3569" max="3569" width="17.19921875" style="8" customWidth="1"/>
    <col min="3570" max="3571" width="15" style="8" customWidth="1"/>
    <col min="3572" max="3572" width="12.19921875" style="8" customWidth="1"/>
    <col min="3573" max="3573" width="15" style="8" customWidth="1"/>
    <col min="3574" max="3574" width="17.19921875" style="8" customWidth="1"/>
    <col min="3575" max="3812" width="9.06640625" style="8"/>
    <col min="3813" max="3813" width="51.46484375" style="8" customWidth="1"/>
    <col min="3814" max="3814" width="17.19921875" style="8" customWidth="1"/>
    <col min="3815" max="3817" width="16.19921875" style="8" customWidth="1"/>
    <col min="3818" max="3819" width="17" style="8" customWidth="1"/>
    <col min="3820" max="3820" width="14.53125" style="8" customWidth="1"/>
    <col min="3821" max="3821" width="15.796875" style="8" customWidth="1"/>
    <col min="3822" max="3822" width="16.796875" style="8" customWidth="1"/>
    <col min="3823" max="3823" width="17.19921875" style="8" customWidth="1"/>
    <col min="3824" max="3824" width="14" style="8" customWidth="1"/>
    <col min="3825" max="3825" width="17.19921875" style="8" customWidth="1"/>
    <col min="3826" max="3827" width="15" style="8" customWidth="1"/>
    <col min="3828" max="3828" width="12.19921875" style="8" customWidth="1"/>
    <col min="3829" max="3829" width="15" style="8" customWidth="1"/>
    <col min="3830" max="3830" width="17.19921875" style="8" customWidth="1"/>
    <col min="3831" max="4068" width="9.06640625" style="8"/>
    <col min="4069" max="4069" width="51.46484375" style="8" customWidth="1"/>
    <col min="4070" max="4070" width="17.19921875" style="8" customWidth="1"/>
    <col min="4071" max="4073" width="16.19921875" style="8" customWidth="1"/>
    <col min="4074" max="4075" width="17" style="8" customWidth="1"/>
    <col min="4076" max="4076" width="14.53125" style="8" customWidth="1"/>
    <col min="4077" max="4077" width="15.796875" style="8" customWidth="1"/>
    <col min="4078" max="4078" width="16.796875" style="8" customWidth="1"/>
    <col min="4079" max="4079" width="17.19921875" style="8" customWidth="1"/>
    <col min="4080" max="4080" width="14" style="8" customWidth="1"/>
    <col min="4081" max="4081" width="17.19921875" style="8" customWidth="1"/>
    <col min="4082" max="4083" width="15" style="8" customWidth="1"/>
    <col min="4084" max="4084" width="12.19921875" style="8" customWidth="1"/>
    <col min="4085" max="4085" width="15" style="8" customWidth="1"/>
    <col min="4086" max="4086" width="17.19921875" style="8" customWidth="1"/>
    <col min="4087" max="4324" width="9.06640625" style="8"/>
    <col min="4325" max="4325" width="51.46484375" style="8" customWidth="1"/>
    <col min="4326" max="4326" width="17.19921875" style="8" customWidth="1"/>
    <col min="4327" max="4329" width="16.19921875" style="8" customWidth="1"/>
    <col min="4330" max="4331" width="17" style="8" customWidth="1"/>
    <col min="4332" max="4332" width="14.53125" style="8" customWidth="1"/>
    <col min="4333" max="4333" width="15.796875" style="8" customWidth="1"/>
    <col min="4334" max="4334" width="16.796875" style="8" customWidth="1"/>
    <col min="4335" max="4335" width="17.19921875" style="8" customWidth="1"/>
    <col min="4336" max="4336" width="14" style="8" customWidth="1"/>
    <col min="4337" max="4337" width="17.19921875" style="8" customWidth="1"/>
    <col min="4338" max="4339" width="15" style="8" customWidth="1"/>
    <col min="4340" max="4340" width="12.19921875" style="8" customWidth="1"/>
    <col min="4341" max="4341" width="15" style="8" customWidth="1"/>
    <col min="4342" max="4342" width="17.19921875" style="8" customWidth="1"/>
    <col min="4343" max="4580" width="9.06640625" style="8"/>
    <col min="4581" max="4581" width="51.46484375" style="8" customWidth="1"/>
    <col min="4582" max="4582" width="17.19921875" style="8" customWidth="1"/>
    <col min="4583" max="4585" width="16.19921875" style="8" customWidth="1"/>
    <col min="4586" max="4587" width="17" style="8" customWidth="1"/>
    <col min="4588" max="4588" width="14.53125" style="8" customWidth="1"/>
    <col min="4589" max="4589" width="15.796875" style="8" customWidth="1"/>
    <col min="4590" max="4590" width="16.796875" style="8" customWidth="1"/>
    <col min="4591" max="4591" width="17.19921875" style="8" customWidth="1"/>
    <col min="4592" max="4592" width="14" style="8" customWidth="1"/>
    <col min="4593" max="4593" width="17.19921875" style="8" customWidth="1"/>
    <col min="4594" max="4595" width="15" style="8" customWidth="1"/>
    <col min="4596" max="4596" width="12.19921875" style="8" customWidth="1"/>
    <col min="4597" max="4597" width="15" style="8" customWidth="1"/>
    <col min="4598" max="4598" width="17.19921875" style="8" customWidth="1"/>
    <col min="4599" max="4836" width="9.06640625" style="8"/>
    <col min="4837" max="4837" width="51.46484375" style="8" customWidth="1"/>
    <col min="4838" max="4838" width="17.19921875" style="8" customWidth="1"/>
    <col min="4839" max="4841" width="16.19921875" style="8" customWidth="1"/>
    <col min="4842" max="4843" width="17" style="8" customWidth="1"/>
    <col min="4844" max="4844" width="14.53125" style="8" customWidth="1"/>
    <col min="4845" max="4845" width="15.796875" style="8" customWidth="1"/>
    <col min="4846" max="4846" width="16.796875" style="8" customWidth="1"/>
    <col min="4847" max="4847" width="17.19921875" style="8" customWidth="1"/>
    <col min="4848" max="4848" width="14" style="8" customWidth="1"/>
    <col min="4849" max="4849" width="17.19921875" style="8" customWidth="1"/>
    <col min="4850" max="4851" width="15" style="8" customWidth="1"/>
    <col min="4852" max="4852" width="12.19921875" style="8" customWidth="1"/>
    <col min="4853" max="4853" width="15" style="8" customWidth="1"/>
    <col min="4854" max="4854" width="17.19921875" style="8" customWidth="1"/>
    <col min="4855" max="5092" width="9.06640625" style="8"/>
    <col min="5093" max="5093" width="51.46484375" style="8" customWidth="1"/>
    <col min="5094" max="5094" width="17.19921875" style="8" customWidth="1"/>
    <col min="5095" max="5097" width="16.19921875" style="8" customWidth="1"/>
    <col min="5098" max="5099" width="17" style="8" customWidth="1"/>
    <col min="5100" max="5100" width="14.53125" style="8" customWidth="1"/>
    <col min="5101" max="5101" width="15.796875" style="8" customWidth="1"/>
    <col min="5102" max="5102" width="16.796875" style="8" customWidth="1"/>
    <col min="5103" max="5103" width="17.19921875" style="8" customWidth="1"/>
    <col min="5104" max="5104" width="14" style="8" customWidth="1"/>
    <col min="5105" max="5105" width="17.19921875" style="8" customWidth="1"/>
    <col min="5106" max="5107" width="15" style="8" customWidth="1"/>
    <col min="5108" max="5108" width="12.19921875" style="8" customWidth="1"/>
    <col min="5109" max="5109" width="15" style="8" customWidth="1"/>
    <col min="5110" max="5110" width="17.19921875" style="8" customWidth="1"/>
    <col min="5111" max="5348" width="9.06640625" style="8"/>
    <col min="5349" max="5349" width="51.46484375" style="8" customWidth="1"/>
    <col min="5350" max="5350" width="17.19921875" style="8" customWidth="1"/>
    <col min="5351" max="5353" width="16.19921875" style="8" customWidth="1"/>
    <col min="5354" max="5355" width="17" style="8" customWidth="1"/>
    <col min="5356" max="5356" width="14.53125" style="8" customWidth="1"/>
    <col min="5357" max="5357" width="15.796875" style="8" customWidth="1"/>
    <col min="5358" max="5358" width="16.796875" style="8" customWidth="1"/>
    <col min="5359" max="5359" width="17.19921875" style="8" customWidth="1"/>
    <col min="5360" max="5360" width="14" style="8" customWidth="1"/>
    <col min="5361" max="5361" width="17.19921875" style="8" customWidth="1"/>
    <col min="5362" max="5363" width="15" style="8" customWidth="1"/>
    <col min="5364" max="5364" width="12.19921875" style="8" customWidth="1"/>
    <col min="5365" max="5365" width="15" style="8" customWidth="1"/>
    <col min="5366" max="5366" width="17.19921875" style="8" customWidth="1"/>
    <col min="5367" max="5604" width="9.06640625" style="8"/>
    <col min="5605" max="5605" width="51.46484375" style="8" customWidth="1"/>
    <col min="5606" max="5606" width="17.19921875" style="8" customWidth="1"/>
    <col min="5607" max="5609" width="16.19921875" style="8" customWidth="1"/>
    <col min="5610" max="5611" width="17" style="8" customWidth="1"/>
    <col min="5612" max="5612" width="14.53125" style="8" customWidth="1"/>
    <col min="5613" max="5613" width="15.796875" style="8" customWidth="1"/>
    <col min="5614" max="5614" width="16.796875" style="8" customWidth="1"/>
    <col min="5615" max="5615" width="17.19921875" style="8" customWidth="1"/>
    <col min="5616" max="5616" width="14" style="8" customWidth="1"/>
    <col min="5617" max="5617" width="17.19921875" style="8" customWidth="1"/>
    <col min="5618" max="5619" width="15" style="8" customWidth="1"/>
    <col min="5620" max="5620" width="12.19921875" style="8" customWidth="1"/>
    <col min="5621" max="5621" width="15" style="8" customWidth="1"/>
    <col min="5622" max="5622" width="17.19921875" style="8" customWidth="1"/>
    <col min="5623" max="5860" width="9.06640625" style="8"/>
    <col min="5861" max="5861" width="51.46484375" style="8" customWidth="1"/>
    <col min="5862" max="5862" width="17.19921875" style="8" customWidth="1"/>
    <col min="5863" max="5865" width="16.19921875" style="8" customWidth="1"/>
    <col min="5866" max="5867" width="17" style="8" customWidth="1"/>
    <col min="5868" max="5868" width="14.53125" style="8" customWidth="1"/>
    <col min="5869" max="5869" width="15.796875" style="8" customWidth="1"/>
    <col min="5870" max="5870" width="16.796875" style="8" customWidth="1"/>
    <col min="5871" max="5871" width="17.19921875" style="8" customWidth="1"/>
    <col min="5872" max="5872" width="14" style="8" customWidth="1"/>
    <col min="5873" max="5873" width="17.19921875" style="8" customWidth="1"/>
    <col min="5874" max="5875" width="15" style="8" customWidth="1"/>
    <col min="5876" max="5876" width="12.19921875" style="8" customWidth="1"/>
    <col min="5877" max="5877" width="15" style="8" customWidth="1"/>
    <col min="5878" max="5878" width="17.19921875" style="8" customWidth="1"/>
    <col min="5879" max="6116" width="9.06640625" style="8"/>
    <col min="6117" max="6117" width="51.46484375" style="8" customWidth="1"/>
    <col min="6118" max="6118" width="17.19921875" style="8" customWidth="1"/>
    <col min="6119" max="6121" width="16.19921875" style="8" customWidth="1"/>
    <col min="6122" max="6123" width="17" style="8" customWidth="1"/>
    <col min="6124" max="6124" width="14.53125" style="8" customWidth="1"/>
    <col min="6125" max="6125" width="15.796875" style="8" customWidth="1"/>
    <col min="6126" max="6126" width="16.796875" style="8" customWidth="1"/>
    <col min="6127" max="6127" width="17.19921875" style="8" customWidth="1"/>
    <col min="6128" max="6128" width="14" style="8" customWidth="1"/>
    <col min="6129" max="6129" width="17.19921875" style="8" customWidth="1"/>
    <col min="6130" max="6131" width="15" style="8" customWidth="1"/>
    <col min="6132" max="6132" width="12.19921875" style="8" customWidth="1"/>
    <col min="6133" max="6133" width="15" style="8" customWidth="1"/>
    <col min="6134" max="6134" width="17.19921875" style="8" customWidth="1"/>
    <col min="6135" max="6372" width="9.06640625" style="8"/>
    <col min="6373" max="6373" width="51.46484375" style="8" customWidth="1"/>
    <col min="6374" max="6374" width="17.19921875" style="8" customWidth="1"/>
    <col min="6375" max="6377" width="16.19921875" style="8" customWidth="1"/>
    <col min="6378" max="6379" width="17" style="8" customWidth="1"/>
    <col min="6380" max="6380" width="14.53125" style="8" customWidth="1"/>
    <col min="6381" max="6381" width="15.796875" style="8" customWidth="1"/>
    <col min="6382" max="6382" width="16.796875" style="8" customWidth="1"/>
    <col min="6383" max="6383" width="17.19921875" style="8" customWidth="1"/>
    <col min="6384" max="6384" width="14" style="8" customWidth="1"/>
    <col min="6385" max="6385" width="17.19921875" style="8" customWidth="1"/>
    <col min="6386" max="6387" width="15" style="8" customWidth="1"/>
    <col min="6388" max="6388" width="12.19921875" style="8" customWidth="1"/>
    <col min="6389" max="6389" width="15" style="8" customWidth="1"/>
    <col min="6390" max="6390" width="17.19921875" style="8" customWidth="1"/>
    <col min="6391" max="6628" width="9.06640625" style="8"/>
    <col min="6629" max="6629" width="51.46484375" style="8" customWidth="1"/>
    <col min="6630" max="6630" width="17.19921875" style="8" customWidth="1"/>
    <col min="6631" max="6633" width="16.19921875" style="8" customWidth="1"/>
    <col min="6634" max="6635" width="17" style="8" customWidth="1"/>
    <col min="6636" max="6636" width="14.53125" style="8" customWidth="1"/>
    <col min="6637" max="6637" width="15.796875" style="8" customWidth="1"/>
    <col min="6638" max="6638" width="16.796875" style="8" customWidth="1"/>
    <col min="6639" max="6639" width="17.19921875" style="8" customWidth="1"/>
    <col min="6640" max="6640" width="14" style="8" customWidth="1"/>
    <col min="6641" max="6641" width="17.19921875" style="8" customWidth="1"/>
    <col min="6642" max="6643" width="15" style="8" customWidth="1"/>
    <col min="6644" max="6644" width="12.19921875" style="8" customWidth="1"/>
    <col min="6645" max="6645" width="15" style="8" customWidth="1"/>
    <col min="6646" max="6646" width="17.19921875" style="8" customWidth="1"/>
    <col min="6647" max="6884" width="9.06640625" style="8"/>
    <col min="6885" max="6885" width="51.46484375" style="8" customWidth="1"/>
    <col min="6886" max="6886" width="17.19921875" style="8" customWidth="1"/>
    <col min="6887" max="6889" width="16.19921875" style="8" customWidth="1"/>
    <col min="6890" max="6891" width="17" style="8" customWidth="1"/>
    <col min="6892" max="6892" width="14.53125" style="8" customWidth="1"/>
    <col min="6893" max="6893" width="15.796875" style="8" customWidth="1"/>
    <col min="6894" max="6894" width="16.796875" style="8" customWidth="1"/>
    <col min="6895" max="6895" width="17.19921875" style="8" customWidth="1"/>
    <col min="6896" max="6896" width="14" style="8" customWidth="1"/>
    <col min="6897" max="6897" width="17.19921875" style="8" customWidth="1"/>
    <col min="6898" max="6899" width="15" style="8" customWidth="1"/>
    <col min="6900" max="6900" width="12.19921875" style="8" customWidth="1"/>
    <col min="6901" max="6901" width="15" style="8" customWidth="1"/>
    <col min="6902" max="6902" width="17.19921875" style="8" customWidth="1"/>
    <col min="6903" max="7140" width="9.06640625" style="8"/>
    <col min="7141" max="7141" width="51.46484375" style="8" customWidth="1"/>
    <col min="7142" max="7142" width="17.19921875" style="8" customWidth="1"/>
    <col min="7143" max="7145" width="16.19921875" style="8" customWidth="1"/>
    <col min="7146" max="7147" width="17" style="8" customWidth="1"/>
    <col min="7148" max="7148" width="14.53125" style="8" customWidth="1"/>
    <col min="7149" max="7149" width="15.796875" style="8" customWidth="1"/>
    <col min="7150" max="7150" width="16.796875" style="8" customWidth="1"/>
    <col min="7151" max="7151" width="17.19921875" style="8" customWidth="1"/>
    <col min="7152" max="7152" width="14" style="8" customWidth="1"/>
    <col min="7153" max="7153" width="17.19921875" style="8" customWidth="1"/>
    <col min="7154" max="7155" width="15" style="8" customWidth="1"/>
    <col min="7156" max="7156" width="12.19921875" style="8" customWidth="1"/>
    <col min="7157" max="7157" width="15" style="8" customWidth="1"/>
    <col min="7158" max="7158" width="17.19921875" style="8" customWidth="1"/>
    <col min="7159" max="7396" width="9.06640625" style="8"/>
    <col min="7397" max="7397" width="51.46484375" style="8" customWidth="1"/>
    <col min="7398" max="7398" width="17.19921875" style="8" customWidth="1"/>
    <col min="7399" max="7401" width="16.19921875" style="8" customWidth="1"/>
    <col min="7402" max="7403" width="17" style="8" customWidth="1"/>
    <col min="7404" max="7404" width="14.53125" style="8" customWidth="1"/>
    <col min="7405" max="7405" width="15.796875" style="8" customWidth="1"/>
    <col min="7406" max="7406" width="16.796875" style="8" customWidth="1"/>
    <col min="7407" max="7407" width="17.19921875" style="8" customWidth="1"/>
    <col min="7408" max="7408" width="14" style="8" customWidth="1"/>
    <col min="7409" max="7409" width="17.19921875" style="8" customWidth="1"/>
    <col min="7410" max="7411" width="15" style="8" customWidth="1"/>
    <col min="7412" max="7412" width="12.19921875" style="8" customWidth="1"/>
    <col min="7413" max="7413" width="15" style="8" customWidth="1"/>
    <col min="7414" max="7414" width="17.19921875" style="8" customWidth="1"/>
    <col min="7415" max="7652" width="9.06640625" style="8"/>
    <col min="7653" max="7653" width="51.46484375" style="8" customWidth="1"/>
    <col min="7654" max="7654" width="17.19921875" style="8" customWidth="1"/>
    <col min="7655" max="7657" width="16.19921875" style="8" customWidth="1"/>
    <col min="7658" max="7659" width="17" style="8" customWidth="1"/>
    <col min="7660" max="7660" width="14.53125" style="8" customWidth="1"/>
    <col min="7661" max="7661" width="15.796875" style="8" customWidth="1"/>
    <col min="7662" max="7662" width="16.796875" style="8" customWidth="1"/>
    <col min="7663" max="7663" width="17.19921875" style="8" customWidth="1"/>
    <col min="7664" max="7664" width="14" style="8" customWidth="1"/>
    <col min="7665" max="7665" width="17.19921875" style="8" customWidth="1"/>
    <col min="7666" max="7667" width="15" style="8" customWidth="1"/>
    <col min="7668" max="7668" width="12.19921875" style="8" customWidth="1"/>
    <col min="7669" max="7669" width="15" style="8" customWidth="1"/>
    <col min="7670" max="7670" width="17.19921875" style="8" customWidth="1"/>
    <col min="7671" max="7908" width="9.06640625" style="8"/>
    <col min="7909" max="7909" width="51.46484375" style="8" customWidth="1"/>
    <col min="7910" max="7910" width="17.19921875" style="8" customWidth="1"/>
    <col min="7911" max="7913" width="16.19921875" style="8" customWidth="1"/>
    <col min="7914" max="7915" width="17" style="8" customWidth="1"/>
    <col min="7916" max="7916" width="14.53125" style="8" customWidth="1"/>
    <col min="7917" max="7917" width="15.796875" style="8" customWidth="1"/>
    <col min="7918" max="7918" width="16.796875" style="8" customWidth="1"/>
    <col min="7919" max="7919" width="17.19921875" style="8" customWidth="1"/>
    <col min="7920" max="7920" width="14" style="8" customWidth="1"/>
    <col min="7921" max="7921" width="17.19921875" style="8" customWidth="1"/>
    <col min="7922" max="7923" width="15" style="8" customWidth="1"/>
    <col min="7924" max="7924" width="12.19921875" style="8" customWidth="1"/>
    <col min="7925" max="7925" width="15" style="8" customWidth="1"/>
    <col min="7926" max="7926" width="17.19921875" style="8" customWidth="1"/>
    <col min="7927" max="8164" width="9.06640625" style="8"/>
    <col min="8165" max="8165" width="51.46484375" style="8" customWidth="1"/>
    <col min="8166" max="8166" width="17.19921875" style="8" customWidth="1"/>
    <col min="8167" max="8169" width="16.19921875" style="8" customWidth="1"/>
    <col min="8170" max="8171" width="17" style="8" customWidth="1"/>
    <col min="8172" max="8172" width="14.53125" style="8" customWidth="1"/>
    <col min="8173" max="8173" width="15.796875" style="8" customWidth="1"/>
    <col min="8174" max="8174" width="16.796875" style="8" customWidth="1"/>
    <col min="8175" max="8175" width="17.19921875" style="8" customWidth="1"/>
    <col min="8176" max="8176" width="14" style="8" customWidth="1"/>
    <col min="8177" max="8177" width="17.19921875" style="8" customWidth="1"/>
    <col min="8178" max="8179" width="15" style="8" customWidth="1"/>
    <col min="8180" max="8180" width="12.19921875" style="8" customWidth="1"/>
    <col min="8181" max="8181" width="15" style="8" customWidth="1"/>
    <col min="8182" max="8182" width="17.19921875" style="8" customWidth="1"/>
    <col min="8183" max="8420" width="9.06640625" style="8"/>
    <col min="8421" max="8421" width="51.46484375" style="8" customWidth="1"/>
    <col min="8422" max="8422" width="17.19921875" style="8" customWidth="1"/>
    <col min="8423" max="8425" width="16.19921875" style="8" customWidth="1"/>
    <col min="8426" max="8427" width="17" style="8" customWidth="1"/>
    <col min="8428" max="8428" width="14.53125" style="8" customWidth="1"/>
    <col min="8429" max="8429" width="15.796875" style="8" customWidth="1"/>
    <col min="8430" max="8430" width="16.796875" style="8" customWidth="1"/>
    <col min="8431" max="8431" width="17.19921875" style="8" customWidth="1"/>
    <col min="8432" max="8432" width="14" style="8" customWidth="1"/>
    <col min="8433" max="8433" width="17.19921875" style="8" customWidth="1"/>
    <col min="8434" max="8435" width="15" style="8" customWidth="1"/>
    <col min="8436" max="8436" width="12.19921875" style="8" customWidth="1"/>
    <col min="8437" max="8437" width="15" style="8" customWidth="1"/>
    <col min="8438" max="8438" width="17.19921875" style="8" customWidth="1"/>
    <col min="8439" max="8676" width="9.06640625" style="8"/>
    <col min="8677" max="8677" width="51.46484375" style="8" customWidth="1"/>
    <col min="8678" max="8678" width="17.19921875" style="8" customWidth="1"/>
    <col min="8679" max="8681" width="16.19921875" style="8" customWidth="1"/>
    <col min="8682" max="8683" width="17" style="8" customWidth="1"/>
    <col min="8684" max="8684" width="14.53125" style="8" customWidth="1"/>
    <col min="8685" max="8685" width="15.796875" style="8" customWidth="1"/>
    <col min="8686" max="8686" width="16.796875" style="8" customWidth="1"/>
    <col min="8687" max="8687" width="17.19921875" style="8" customWidth="1"/>
    <col min="8688" max="8688" width="14" style="8" customWidth="1"/>
    <col min="8689" max="8689" width="17.19921875" style="8" customWidth="1"/>
    <col min="8690" max="8691" width="15" style="8" customWidth="1"/>
    <col min="8692" max="8692" width="12.19921875" style="8" customWidth="1"/>
    <col min="8693" max="8693" width="15" style="8" customWidth="1"/>
    <col min="8694" max="8694" width="17.19921875" style="8" customWidth="1"/>
    <col min="8695" max="8932" width="9.06640625" style="8"/>
    <col min="8933" max="8933" width="51.46484375" style="8" customWidth="1"/>
    <col min="8934" max="8934" width="17.19921875" style="8" customWidth="1"/>
    <col min="8935" max="8937" width="16.19921875" style="8" customWidth="1"/>
    <col min="8938" max="8939" width="17" style="8" customWidth="1"/>
    <col min="8940" max="8940" width="14.53125" style="8" customWidth="1"/>
    <col min="8941" max="8941" width="15.796875" style="8" customWidth="1"/>
    <col min="8942" max="8942" width="16.796875" style="8" customWidth="1"/>
    <col min="8943" max="8943" width="17.19921875" style="8" customWidth="1"/>
    <col min="8944" max="8944" width="14" style="8" customWidth="1"/>
    <col min="8945" max="8945" width="17.19921875" style="8" customWidth="1"/>
    <col min="8946" max="8947" width="15" style="8" customWidth="1"/>
    <col min="8948" max="8948" width="12.19921875" style="8" customWidth="1"/>
    <col min="8949" max="8949" width="15" style="8" customWidth="1"/>
    <col min="8950" max="8950" width="17.19921875" style="8" customWidth="1"/>
    <col min="8951" max="9188" width="9.06640625" style="8"/>
    <col min="9189" max="9189" width="51.46484375" style="8" customWidth="1"/>
    <col min="9190" max="9190" width="17.19921875" style="8" customWidth="1"/>
    <col min="9191" max="9193" width="16.19921875" style="8" customWidth="1"/>
    <col min="9194" max="9195" width="17" style="8" customWidth="1"/>
    <col min="9196" max="9196" width="14.53125" style="8" customWidth="1"/>
    <col min="9197" max="9197" width="15.796875" style="8" customWidth="1"/>
    <col min="9198" max="9198" width="16.796875" style="8" customWidth="1"/>
    <col min="9199" max="9199" width="17.19921875" style="8" customWidth="1"/>
    <col min="9200" max="9200" width="14" style="8" customWidth="1"/>
    <col min="9201" max="9201" width="17.19921875" style="8" customWidth="1"/>
    <col min="9202" max="9203" width="15" style="8" customWidth="1"/>
    <col min="9204" max="9204" width="12.19921875" style="8" customWidth="1"/>
    <col min="9205" max="9205" width="15" style="8" customWidth="1"/>
    <col min="9206" max="9206" width="17.19921875" style="8" customWidth="1"/>
    <col min="9207" max="9444" width="9.06640625" style="8"/>
    <col min="9445" max="9445" width="51.46484375" style="8" customWidth="1"/>
    <col min="9446" max="9446" width="17.19921875" style="8" customWidth="1"/>
    <col min="9447" max="9449" width="16.19921875" style="8" customWidth="1"/>
    <col min="9450" max="9451" width="17" style="8" customWidth="1"/>
    <col min="9452" max="9452" width="14.53125" style="8" customWidth="1"/>
    <col min="9453" max="9453" width="15.796875" style="8" customWidth="1"/>
    <col min="9454" max="9454" width="16.796875" style="8" customWidth="1"/>
    <col min="9455" max="9455" width="17.19921875" style="8" customWidth="1"/>
    <col min="9456" max="9456" width="14" style="8" customWidth="1"/>
    <col min="9457" max="9457" width="17.19921875" style="8" customWidth="1"/>
    <col min="9458" max="9459" width="15" style="8" customWidth="1"/>
    <col min="9460" max="9460" width="12.19921875" style="8" customWidth="1"/>
    <col min="9461" max="9461" width="15" style="8" customWidth="1"/>
    <col min="9462" max="9462" width="17.19921875" style="8" customWidth="1"/>
    <col min="9463" max="9700" width="9.06640625" style="8"/>
    <col min="9701" max="9701" width="51.46484375" style="8" customWidth="1"/>
    <col min="9702" max="9702" width="17.19921875" style="8" customWidth="1"/>
    <col min="9703" max="9705" width="16.19921875" style="8" customWidth="1"/>
    <col min="9706" max="9707" width="17" style="8" customWidth="1"/>
    <col min="9708" max="9708" width="14.53125" style="8" customWidth="1"/>
    <col min="9709" max="9709" width="15.796875" style="8" customWidth="1"/>
    <col min="9710" max="9710" width="16.796875" style="8" customWidth="1"/>
    <col min="9711" max="9711" width="17.19921875" style="8" customWidth="1"/>
    <col min="9712" max="9712" width="14" style="8" customWidth="1"/>
    <col min="9713" max="9713" width="17.19921875" style="8" customWidth="1"/>
    <col min="9714" max="9715" width="15" style="8" customWidth="1"/>
    <col min="9716" max="9716" width="12.19921875" style="8" customWidth="1"/>
    <col min="9717" max="9717" width="15" style="8" customWidth="1"/>
    <col min="9718" max="9718" width="17.19921875" style="8" customWidth="1"/>
    <col min="9719" max="9956" width="9.06640625" style="8"/>
    <col min="9957" max="9957" width="51.46484375" style="8" customWidth="1"/>
    <col min="9958" max="9958" width="17.19921875" style="8" customWidth="1"/>
    <col min="9959" max="9961" width="16.19921875" style="8" customWidth="1"/>
    <col min="9962" max="9963" width="17" style="8" customWidth="1"/>
    <col min="9964" max="9964" width="14.53125" style="8" customWidth="1"/>
    <col min="9965" max="9965" width="15.796875" style="8" customWidth="1"/>
    <col min="9966" max="9966" width="16.796875" style="8" customWidth="1"/>
    <col min="9967" max="9967" width="17.19921875" style="8" customWidth="1"/>
    <col min="9968" max="9968" width="14" style="8" customWidth="1"/>
    <col min="9969" max="9969" width="17.19921875" style="8" customWidth="1"/>
    <col min="9970" max="9971" width="15" style="8" customWidth="1"/>
    <col min="9972" max="9972" width="12.19921875" style="8" customWidth="1"/>
    <col min="9973" max="9973" width="15" style="8" customWidth="1"/>
    <col min="9974" max="9974" width="17.19921875" style="8" customWidth="1"/>
    <col min="9975" max="10212" width="9.06640625" style="8"/>
    <col min="10213" max="10213" width="51.46484375" style="8" customWidth="1"/>
    <col min="10214" max="10214" width="17.19921875" style="8" customWidth="1"/>
    <col min="10215" max="10217" width="16.19921875" style="8" customWidth="1"/>
    <col min="10218" max="10219" width="17" style="8" customWidth="1"/>
    <col min="10220" max="10220" width="14.53125" style="8" customWidth="1"/>
    <col min="10221" max="10221" width="15.796875" style="8" customWidth="1"/>
    <col min="10222" max="10222" width="16.796875" style="8" customWidth="1"/>
    <col min="10223" max="10223" width="17.19921875" style="8" customWidth="1"/>
    <col min="10224" max="10224" width="14" style="8" customWidth="1"/>
    <col min="10225" max="10225" width="17.19921875" style="8" customWidth="1"/>
    <col min="10226" max="10227" width="15" style="8" customWidth="1"/>
    <col min="10228" max="10228" width="12.19921875" style="8" customWidth="1"/>
    <col min="10229" max="10229" width="15" style="8" customWidth="1"/>
    <col min="10230" max="10230" width="17.19921875" style="8" customWidth="1"/>
    <col min="10231" max="10468" width="9.06640625" style="8"/>
    <col min="10469" max="10469" width="51.46484375" style="8" customWidth="1"/>
    <col min="10470" max="10470" width="17.19921875" style="8" customWidth="1"/>
    <col min="10471" max="10473" width="16.19921875" style="8" customWidth="1"/>
    <col min="10474" max="10475" width="17" style="8" customWidth="1"/>
    <col min="10476" max="10476" width="14.53125" style="8" customWidth="1"/>
    <col min="10477" max="10477" width="15.796875" style="8" customWidth="1"/>
    <col min="10478" max="10478" width="16.796875" style="8" customWidth="1"/>
    <col min="10479" max="10479" width="17.19921875" style="8" customWidth="1"/>
    <col min="10480" max="10480" width="14" style="8" customWidth="1"/>
    <col min="10481" max="10481" width="17.19921875" style="8" customWidth="1"/>
    <col min="10482" max="10483" width="15" style="8" customWidth="1"/>
    <col min="10484" max="10484" width="12.19921875" style="8" customWidth="1"/>
    <col min="10485" max="10485" width="15" style="8" customWidth="1"/>
    <col min="10486" max="10486" width="17.19921875" style="8" customWidth="1"/>
    <col min="10487" max="10724" width="9.06640625" style="8"/>
    <col min="10725" max="10725" width="51.46484375" style="8" customWidth="1"/>
    <col min="10726" max="10726" width="17.19921875" style="8" customWidth="1"/>
    <col min="10727" max="10729" width="16.19921875" style="8" customWidth="1"/>
    <col min="10730" max="10731" width="17" style="8" customWidth="1"/>
    <col min="10732" max="10732" width="14.53125" style="8" customWidth="1"/>
    <col min="10733" max="10733" width="15.796875" style="8" customWidth="1"/>
    <col min="10734" max="10734" width="16.796875" style="8" customWidth="1"/>
    <col min="10735" max="10735" width="17.19921875" style="8" customWidth="1"/>
    <col min="10736" max="10736" width="14" style="8" customWidth="1"/>
    <col min="10737" max="10737" width="17.19921875" style="8" customWidth="1"/>
    <col min="10738" max="10739" width="15" style="8" customWidth="1"/>
    <col min="10740" max="10740" width="12.19921875" style="8" customWidth="1"/>
    <col min="10741" max="10741" width="15" style="8" customWidth="1"/>
    <col min="10742" max="10742" width="17.19921875" style="8" customWidth="1"/>
    <col min="10743" max="10980" width="9.06640625" style="8"/>
    <col min="10981" max="10981" width="51.46484375" style="8" customWidth="1"/>
    <col min="10982" max="10982" width="17.19921875" style="8" customWidth="1"/>
    <col min="10983" max="10985" width="16.19921875" style="8" customWidth="1"/>
    <col min="10986" max="10987" width="17" style="8" customWidth="1"/>
    <col min="10988" max="10988" width="14.53125" style="8" customWidth="1"/>
    <col min="10989" max="10989" width="15.796875" style="8" customWidth="1"/>
    <col min="10990" max="10990" width="16.796875" style="8" customWidth="1"/>
    <col min="10991" max="10991" width="17.19921875" style="8" customWidth="1"/>
    <col min="10992" max="10992" width="14" style="8" customWidth="1"/>
    <col min="10993" max="10993" width="17.19921875" style="8" customWidth="1"/>
    <col min="10994" max="10995" width="15" style="8" customWidth="1"/>
    <col min="10996" max="10996" width="12.19921875" style="8" customWidth="1"/>
    <col min="10997" max="10997" width="15" style="8" customWidth="1"/>
    <col min="10998" max="10998" width="17.19921875" style="8" customWidth="1"/>
    <col min="10999" max="11236" width="9.06640625" style="8"/>
    <col min="11237" max="11237" width="51.46484375" style="8" customWidth="1"/>
    <col min="11238" max="11238" width="17.19921875" style="8" customWidth="1"/>
    <col min="11239" max="11241" width="16.19921875" style="8" customWidth="1"/>
    <col min="11242" max="11243" width="17" style="8" customWidth="1"/>
    <col min="11244" max="11244" width="14.53125" style="8" customWidth="1"/>
    <col min="11245" max="11245" width="15.796875" style="8" customWidth="1"/>
    <col min="11246" max="11246" width="16.796875" style="8" customWidth="1"/>
    <col min="11247" max="11247" width="17.19921875" style="8" customWidth="1"/>
    <col min="11248" max="11248" width="14" style="8" customWidth="1"/>
    <col min="11249" max="11249" width="17.19921875" style="8" customWidth="1"/>
    <col min="11250" max="11251" width="15" style="8" customWidth="1"/>
    <col min="11252" max="11252" width="12.19921875" style="8" customWidth="1"/>
    <col min="11253" max="11253" width="15" style="8" customWidth="1"/>
    <col min="11254" max="11254" width="17.19921875" style="8" customWidth="1"/>
    <col min="11255" max="11492" width="9.06640625" style="8"/>
    <col min="11493" max="11493" width="51.46484375" style="8" customWidth="1"/>
    <col min="11494" max="11494" width="17.19921875" style="8" customWidth="1"/>
    <col min="11495" max="11497" width="16.19921875" style="8" customWidth="1"/>
    <col min="11498" max="11499" width="17" style="8" customWidth="1"/>
    <col min="11500" max="11500" width="14.53125" style="8" customWidth="1"/>
    <col min="11501" max="11501" width="15.796875" style="8" customWidth="1"/>
    <col min="11502" max="11502" width="16.796875" style="8" customWidth="1"/>
    <col min="11503" max="11503" width="17.19921875" style="8" customWidth="1"/>
    <col min="11504" max="11504" width="14" style="8" customWidth="1"/>
    <col min="11505" max="11505" width="17.19921875" style="8" customWidth="1"/>
    <col min="11506" max="11507" width="15" style="8" customWidth="1"/>
    <col min="11508" max="11508" width="12.19921875" style="8" customWidth="1"/>
    <col min="11509" max="11509" width="15" style="8" customWidth="1"/>
    <col min="11510" max="11510" width="17.19921875" style="8" customWidth="1"/>
    <col min="11511" max="11748" width="9.06640625" style="8"/>
    <col min="11749" max="11749" width="51.46484375" style="8" customWidth="1"/>
    <col min="11750" max="11750" width="17.19921875" style="8" customWidth="1"/>
    <col min="11751" max="11753" width="16.19921875" style="8" customWidth="1"/>
    <col min="11754" max="11755" width="17" style="8" customWidth="1"/>
    <col min="11756" max="11756" width="14.53125" style="8" customWidth="1"/>
    <col min="11757" max="11757" width="15.796875" style="8" customWidth="1"/>
    <col min="11758" max="11758" width="16.796875" style="8" customWidth="1"/>
    <col min="11759" max="11759" width="17.19921875" style="8" customWidth="1"/>
    <col min="11760" max="11760" width="14" style="8" customWidth="1"/>
    <col min="11761" max="11761" width="17.19921875" style="8" customWidth="1"/>
    <col min="11762" max="11763" width="15" style="8" customWidth="1"/>
    <col min="11764" max="11764" width="12.19921875" style="8" customWidth="1"/>
    <col min="11765" max="11765" width="15" style="8" customWidth="1"/>
    <col min="11766" max="11766" width="17.19921875" style="8" customWidth="1"/>
    <col min="11767" max="12004" width="9.06640625" style="8"/>
    <col min="12005" max="12005" width="51.46484375" style="8" customWidth="1"/>
    <col min="12006" max="12006" width="17.19921875" style="8" customWidth="1"/>
    <col min="12007" max="12009" width="16.19921875" style="8" customWidth="1"/>
    <col min="12010" max="12011" width="17" style="8" customWidth="1"/>
    <col min="12012" max="12012" width="14.53125" style="8" customWidth="1"/>
    <col min="12013" max="12013" width="15.796875" style="8" customWidth="1"/>
    <col min="12014" max="12014" width="16.796875" style="8" customWidth="1"/>
    <col min="12015" max="12015" width="17.19921875" style="8" customWidth="1"/>
    <col min="12016" max="12016" width="14" style="8" customWidth="1"/>
    <col min="12017" max="12017" width="17.19921875" style="8" customWidth="1"/>
    <col min="12018" max="12019" width="15" style="8" customWidth="1"/>
    <col min="12020" max="12020" width="12.19921875" style="8" customWidth="1"/>
    <col min="12021" max="12021" width="15" style="8" customWidth="1"/>
    <col min="12022" max="12022" width="17.19921875" style="8" customWidth="1"/>
    <col min="12023" max="12260" width="9.06640625" style="8"/>
    <col min="12261" max="12261" width="51.46484375" style="8" customWidth="1"/>
    <col min="12262" max="12262" width="17.19921875" style="8" customWidth="1"/>
    <col min="12263" max="12265" width="16.19921875" style="8" customWidth="1"/>
    <col min="12266" max="12267" width="17" style="8" customWidth="1"/>
    <col min="12268" max="12268" width="14.53125" style="8" customWidth="1"/>
    <col min="12269" max="12269" width="15.796875" style="8" customWidth="1"/>
    <col min="12270" max="12270" width="16.796875" style="8" customWidth="1"/>
    <col min="12271" max="12271" width="17.19921875" style="8" customWidth="1"/>
    <col min="12272" max="12272" width="14" style="8" customWidth="1"/>
    <col min="12273" max="12273" width="17.19921875" style="8" customWidth="1"/>
    <col min="12274" max="12275" width="15" style="8" customWidth="1"/>
    <col min="12276" max="12276" width="12.19921875" style="8" customWidth="1"/>
    <col min="12277" max="12277" width="15" style="8" customWidth="1"/>
    <col min="12278" max="12278" width="17.19921875" style="8" customWidth="1"/>
    <col min="12279" max="12516" width="9.06640625" style="8"/>
    <col min="12517" max="12517" width="51.46484375" style="8" customWidth="1"/>
    <col min="12518" max="12518" width="17.19921875" style="8" customWidth="1"/>
    <col min="12519" max="12521" width="16.19921875" style="8" customWidth="1"/>
    <col min="12522" max="12523" width="17" style="8" customWidth="1"/>
    <col min="12524" max="12524" width="14.53125" style="8" customWidth="1"/>
    <col min="12525" max="12525" width="15.796875" style="8" customWidth="1"/>
    <col min="12526" max="12526" width="16.796875" style="8" customWidth="1"/>
    <col min="12527" max="12527" width="17.19921875" style="8" customWidth="1"/>
    <col min="12528" max="12528" width="14" style="8" customWidth="1"/>
    <col min="12529" max="12529" width="17.19921875" style="8" customWidth="1"/>
    <col min="12530" max="12531" width="15" style="8" customWidth="1"/>
    <col min="12532" max="12532" width="12.19921875" style="8" customWidth="1"/>
    <col min="12533" max="12533" width="15" style="8" customWidth="1"/>
    <col min="12534" max="12534" width="17.19921875" style="8" customWidth="1"/>
    <col min="12535" max="12772" width="9.06640625" style="8"/>
    <col min="12773" max="12773" width="51.46484375" style="8" customWidth="1"/>
    <col min="12774" max="12774" width="17.19921875" style="8" customWidth="1"/>
    <col min="12775" max="12777" width="16.19921875" style="8" customWidth="1"/>
    <col min="12778" max="12779" width="17" style="8" customWidth="1"/>
    <col min="12780" max="12780" width="14.53125" style="8" customWidth="1"/>
    <col min="12781" max="12781" width="15.796875" style="8" customWidth="1"/>
    <col min="12782" max="12782" width="16.796875" style="8" customWidth="1"/>
    <col min="12783" max="12783" width="17.19921875" style="8" customWidth="1"/>
    <col min="12784" max="12784" width="14" style="8" customWidth="1"/>
    <col min="12785" max="12785" width="17.19921875" style="8" customWidth="1"/>
    <col min="12786" max="12787" width="15" style="8" customWidth="1"/>
    <col min="12788" max="12788" width="12.19921875" style="8" customWidth="1"/>
    <col min="12789" max="12789" width="15" style="8" customWidth="1"/>
    <col min="12790" max="12790" width="17.19921875" style="8" customWidth="1"/>
    <col min="12791" max="13028" width="9.06640625" style="8"/>
    <col min="13029" max="13029" width="51.46484375" style="8" customWidth="1"/>
    <col min="13030" max="13030" width="17.19921875" style="8" customWidth="1"/>
    <col min="13031" max="13033" width="16.19921875" style="8" customWidth="1"/>
    <col min="13034" max="13035" width="17" style="8" customWidth="1"/>
    <col min="13036" max="13036" width="14.53125" style="8" customWidth="1"/>
    <col min="13037" max="13037" width="15.796875" style="8" customWidth="1"/>
    <col min="13038" max="13038" width="16.796875" style="8" customWidth="1"/>
    <col min="13039" max="13039" width="17.19921875" style="8" customWidth="1"/>
    <col min="13040" max="13040" width="14" style="8" customWidth="1"/>
    <col min="13041" max="13041" width="17.19921875" style="8" customWidth="1"/>
    <col min="13042" max="13043" width="15" style="8" customWidth="1"/>
    <col min="13044" max="13044" width="12.19921875" style="8" customWidth="1"/>
    <col min="13045" max="13045" width="15" style="8" customWidth="1"/>
    <col min="13046" max="13046" width="17.19921875" style="8" customWidth="1"/>
    <col min="13047" max="13284" width="9.06640625" style="8"/>
    <col min="13285" max="13285" width="51.46484375" style="8" customWidth="1"/>
    <col min="13286" max="13286" width="17.19921875" style="8" customWidth="1"/>
    <col min="13287" max="13289" width="16.19921875" style="8" customWidth="1"/>
    <col min="13290" max="13291" width="17" style="8" customWidth="1"/>
    <col min="13292" max="13292" width="14.53125" style="8" customWidth="1"/>
    <col min="13293" max="13293" width="15.796875" style="8" customWidth="1"/>
    <col min="13294" max="13294" width="16.796875" style="8" customWidth="1"/>
    <col min="13295" max="13295" width="17.19921875" style="8" customWidth="1"/>
    <col min="13296" max="13296" width="14" style="8" customWidth="1"/>
    <col min="13297" max="13297" width="17.19921875" style="8" customWidth="1"/>
    <col min="13298" max="13299" width="15" style="8" customWidth="1"/>
    <col min="13300" max="13300" width="12.19921875" style="8" customWidth="1"/>
    <col min="13301" max="13301" width="15" style="8" customWidth="1"/>
    <col min="13302" max="13302" width="17.19921875" style="8" customWidth="1"/>
    <col min="13303" max="13540" width="9.06640625" style="8"/>
    <col min="13541" max="13541" width="51.46484375" style="8" customWidth="1"/>
    <col min="13542" max="13542" width="17.19921875" style="8" customWidth="1"/>
    <col min="13543" max="13545" width="16.19921875" style="8" customWidth="1"/>
    <col min="13546" max="13547" width="17" style="8" customWidth="1"/>
    <col min="13548" max="13548" width="14.53125" style="8" customWidth="1"/>
    <col min="13549" max="13549" width="15.796875" style="8" customWidth="1"/>
    <col min="13550" max="13550" width="16.796875" style="8" customWidth="1"/>
    <col min="13551" max="13551" width="17.19921875" style="8" customWidth="1"/>
    <col min="13552" max="13552" width="14" style="8" customWidth="1"/>
    <col min="13553" max="13553" width="17.19921875" style="8" customWidth="1"/>
    <col min="13554" max="13555" width="15" style="8" customWidth="1"/>
    <col min="13556" max="13556" width="12.19921875" style="8" customWidth="1"/>
    <col min="13557" max="13557" width="15" style="8" customWidth="1"/>
    <col min="13558" max="13558" width="17.19921875" style="8" customWidth="1"/>
    <col min="13559" max="13796" width="9.06640625" style="8"/>
    <col min="13797" max="13797" width="51.46484375" style="8" customWidth="1"/>
    <col min="13798" max="13798" width="17.19921875" style="8" customWidth="1"/>
    <col min="13799" max="13801" width="16.19921875" style="8" customWidth="1"/>
    <col min="13802" max="13803" width="17" style="8" customWidth="1"/>
    <col min="13804" max="13804" width="14.53125" style="8" customWidth="1"/>
    <col min="13805" max="13805" width="15.796875" style="8" customWidth="1"/>
    <col min="13806" max="13806" width="16.796875" style="8" customWidth="1"/>
    <col min="13807" max="13807" width="17.19921875" style="8" customWidth="1"/>
    <col min="13808" max="13808" width="14" style="8" customWidth="1"/>
    <col min="13809" max="13809" width="17.19921875" style="8" customWidth="1"/>
    <col min="13810" max="13811" width="15" style="8" customWidth="1"/>
    <col min="13812" max="13812" width="12.19921875" style="8" customWidth="1"/>
    <col min="13813" max="13813" width="15" style="8" customWidth="1"/>
    <col min="13814" max="13814" width="17.19921875" style="8" customWidth="1"/>
    <col min="13815" max="14052" width="9.06640625" style="8"/>
    <col min="14053" max="14053" width="51.46484375" style="8" customWidth="1"/>
    <col min="14054" max="14054" width="17.19921875" style="8" customWidth="1"/>
    <col min="14055" max="14057" width="16.19921875" style="8" customWidth="1"/>
    <col min="14058" max="14059" width="17" style="8" customWidth="1"/>
    <col min="14060" max="14060" width="14.53125" style="8" customWidth="1"/>
    <col min="14061" max="14061" width="15.796875" style="8" customWidth="1"/>
    <col min="14062" max="14062" width="16.796875" style="8" customWidth="1"/>
    <col min="14063" max="14063" width="17.19921875" style="8" customWidth="1"/>
    <col min="14064" max="14064" width="14" style="8" customWidth="1"/>
    <col min="14065" max="14065" width="17.19921875" style="8" customWidth="1"/>
    <col min="14066" max="14067" width="15" style="8" customWidth="1"/>
    <col min="14068" max="14068" width="12.19921875" style="8" customWidth="1"/>
    <col min="14069" max="14069" width="15" style="8" customWidth="1"/>
    <col min="14070" max="14070" width="17.19921875" style="8" customWidth="1"/>
    <col min="14071" max="14308" width="9.06640625" style="8"/>
    <col min="14309" max="14309" width="51.46484375" style="8" customWidth="1"/>
    <col min="14310" max="14310" width="17.19921875" style="8" customWidth="1"/>
    <col min="14311" max="14313" width="16.19921875" style="8" customWidth="1"/>
    <col min="14314" max="14315" width="17" style="8" customWidth="1"/>
    <col min="14316" max="14316" width="14.53125" style="8" customWidth="1"/>
    <col min="14317" max="14317" width="15.796875" style="8" customWidth="1"/>
    <col min="14318" max="14318" width="16.796875" style="8" customWidth="1"/>
    <col min="14319" max="14319" width="17.19921875" style="8" customWidth="1"/>
    <col min="14320" max="14320" width="14" style="8" customWidth="1"/>
    <col min="14321" max="14321" width="17.19921875" style="8" customWidth="1"/>
    <col min="14322" max="14323" width="15" style="8" customWidth="1"/>
    <col min="14324" max="14324" width="12.19921875" style="8" customWidth="1"/>
    <col min="14325" max="14325" width="15" style="8" customWidth="1"/>
    <col min="14326" max="14326" width="17.19921875" style="8" customWidth="1"/>
    <col min="14327" max="14564" width="9.06640625" style="8"/>
    <col min="14565" max="14565" width="51.46484375" style="8" customWidth="1"/>
    <col min="14566" max="14566" width="17.19921875" style="8" customWidth="1"/>
    <col min="14567" max="14569" width="16.19921875" style="8" customWidth="1"/>
    <col min="14570" max="14571" width="17" style="8" customWidth="1"/>
    <col min="14572" max="14572" width="14.53125" style="8" customWidth="1"/>
    <col min="14573" max="14573" width="15.796875" style="8" customWidth="1"/>
    <col min="14574" max="14574" width="16.796875" style="8" customWidth="1"/>
    <col min="14575" max="14575" width="17.19921875" style="8" customWidth="1"/>
    <col min="14576" max="14576" width="14" style="8" customWidth="1"/>
    <col min="14577" max="14577" width="17.19921875" style="8" customWidth="1"/>
    <col min="14578" max="14579" width="15" style="8" customWidth="1"/>
    <col min="14580" max="14580" width="12.19921875" style="8" customWidth="1"/>
    <col min="14581" max="14581" width="15" style="8" customWidth="1"/>
    <col min="14582" max="14582" width="17.19921875" style="8" customWidth="1"/>
    <col min="14583" max="14820" width="9.06640625" style="8"/>
    <col min="14821" max="14821" width="51.46484375" style="8" customWidth="1"/>
    <col min="14822" max="14822" width="17.19921875" style="8" customWidth="1"/>
    <col min="14823" max="14825" width="16.19921875" style="8" customWidth="1"/>
    <col min="14826" max="14827" width="17" style="8" customWidth="1"/>
    <col min="14828" max="14828" width="14.53125" style="8" customWidth="1"/>
    <col min="14829" max="14829" width="15.796875" style="8" customWidth="1"/>
    <col min="14830" max="14830" width="16.796875" style="8" customWidth="1"/>
    <col min="14831" max="14831" width="17.19921875" style="8" customWidth="1"/>
    <col min="14832" max="14832" width="14" style="8" customWidth="1"/>
    <col min="14833" max="14833" width="17.19921875" style="8" customWidth="1"/>
    <col min="14834" max="14835" width="15" style="8" customWidth="1"/>
    <col min="14836" max="14836" width="12.19921875" style="8" customWidth="1"/>
    <col min="14837" max="14837" width="15" style="8" customWidth="1"/>
    <col min="14838" max="14838" width="17.19921875" style="8" customWidth="1"/>
    <col min="14839" max="15076" width="9.06640625" style="8"/>
    <col min="15077" max="15077" width="51.46484375" style="8" customWidth="1"/>
    <col min="15078" max="15078" width="17.19921875" style="8" customWidth="1"/>
    <col min="15079" max="15081" width="16.19921875" style="8" customWidth="1"/>
    <col min="15082" max="15083" width="17" style="8" customWidth="1"/>
    <col min="15084" max="15084" width="14.53125" style="8" customWidth="1"/>
    <col min="15085" max="15085" width="15.796875" style="8" customWidth="1"/>
    <col min="15086" max="15086" width="16.796875" style="8" customWidth="1"/>
    <col min="15087" max="15087" width="17.19921875" style="8" customWidth="1"/>
    <col min="15088" max="15088" width="14" style="8" customWidth="1"/>
    <col min="15089" max="15089" width="17.19921875" style="8" customWidth="1"/>
    <col min="15090" max="15091" width="15" style="8" customWidth="1"/>
    <col min="15092" max="15092" width="12.19921875" style="8" customWidth="1"/>
    <col min="15093" max="15093" width="15" style="8" customWidth="1"/>
    <col min="15094" max="15094" width="17.19921875" style="8" customWidth="1"/>
    <col min="15095" max="15332" width="9.06640625" style="8"/>
    <col min="15333" max="15333" width="51.46484375" style="8" customWidth="1"/>
    <col min="15334" max="15334" width="17.19921875" style="8" customWidth="1"/>
    <col min="15335" max="15337" width="16.19921875" style="8" customWidth="1"/>
    <col min="15338" max="15339" width="17" style="8" customWidth="1"/>
    <col min="15340" max="15340" width="14.53125" style="8" customWidth="1"/>
    <col min="15341" max="15341" width="15.796875" style="8" customWidth="1"/>
    <col min="15342" max="15342" width="16.796875" style="8" customWidth="1"/>
    <col min="15343" max="15343" width="17.19921875" style="8" customWidth="1"/>
    <col min="15344" max="15344" width="14" style="8" customWidth="1"/>
    <col min="15345" max="15345" width="17.19921875" style="8" customWidth="1"/>
    <col min="15346" max="15347" width="15" style="8" customWidth="1"/>
    <col min="15348" max="15348" width="12.19921875" style="8" customWidth="1"/>
    <col min="15349" max="15349" width="15" style="8" customWidth="1"/>
    <col min="15350" max="15350" width="17.19921875" style="8" customWidth="1"/>
    <col min="15351" max="15588" width="9.06640625" style="8"/>
    <col min="15589" max="15589" width="51.46484375" style="8" customWidth="1"/>
    <col min="15590" max="15590" width="17.19921875" style="8" customWidth="1"/>
    <col min="15591" max="15593" width="16.19921875" style="8" customWidth="1"/>
    <col min="15594" max="15595" width="17" style="8" customWidth="1"/>
    <col min="15596" max="15596" width="14.53125" style="8" customWidth="1"/>
    <col min="15597" max="15597" width="15.796875" style="8" customWidth="1"/>
    <col min="15598" max="15598" width="16.796875" style="8" customWidth="1"/>
    <col min="15599" max="15599" width="17.19921875" style="8" customWidth="1"/>
    <col min="15600" max="15600" width="14" style="8" customWidth="1"/>
    <col min="15601" max="15601" width="17.19921875" style="8" customWidth="1"/>
    <col min="15602" max="15603" width="15" style="8" customWidth="1"/>
    <col min="15604" max="15604" width="12.19921875" style="8" customWidth="1"/>
    <col min="15605" max="15605" width="15" style="8" customWidth="1"/>
    <col min="15606" max="15606" width="17.19921875" style="8" customWidth="1"/>
    <col min="15607" max="15844" width="9.06640625" style="8"/>
    <col min="15845" max="15845" width="51.46484375" style="8" customWidth="1"/>
    <col min="15846" max="15846" width="17.19921875" style="8" customWidth="1"/>
    <col min="15847" max="15849" width="16.19921875" style="8" customWidth="1"/>
    <col min="15850" max="15851" width="17" style="8" customWidth="1"/>
    <col min="15852" max="15852" width="14.53125" style="8" customWidth="1"/>
    <col min="15853" max="15853" width="15.796875" style="8" customWidth="1"/>
    <col min="15854" max="15854" width="16.796875" style="8" customWidth="1"/>
    <col min="15855" max="15855" width="17.19921875" style="8" customWidth="1"/>
    <col min="15856" max="15856" width="14" style="8" customWidth="1"/>
    <col min="15857" max="15857" width="17.19921875" style="8" customWidth="1"/>
    <col min="15858" max="15859" width="15" style="8" customWidth="1"/>
    <col min="15860" max="15860" width="12.19921875" style="8" customWidth="1"/>
    <col min="15861" max="15861" width="15" style="8" customWidth="1"/>
    <col min="15862" max="15862" width="17.19921875" style="8" customWidth="1"/>
    <col min="15863" max="16100" width="9.06640625" style="8"/>
    <col min="16101" max="16101" width="51.46484375" style="8" customWidth="1"/>
    <col min="16102" max="16102" width="17.19921875" style="8" customWidth="1"/>
    <col min="16103" max="16105" width="16.19921875" style="8" customWidth="1"/>
    <col min="16106" max="16107" width="17" style="8" customWidth="1"/>
    <col min="16108" max="16108" width="14.53125" style="8" customWidth="1"/>
    <col min="16109" max="16109" width="15.796875" style="8" customWidth="1"/>
    <col min="16110" max="16110" width="16.796875" style="8" customWidth="1"/>
    <col min="16111" max="16111" width="17.19921875" style="8" customWidth="1"/>
    <col min="16112" max="16112" width="14" style="8" customWidth="1"/>
    <col min="16113" max="16113" width="17.19921875" style="8" customWidth="1"/>
    <col min="16114" max="16115" width="15" style="8" customWidth="1"/>
    <col min="16116" max="16116" width="12.19921875" style="8" customWidth="1"/>
    <col min="16117" max="16117" width="15" style="8" customWidth="1"/>
    <col min="16118" max="16118" width="17.19921875" style="8" customWidth="1"/>
    <col min="16119" max="16356" width="9.06640625" style="8"/>
    <col min="16357" max="16371" width="9.19921875" style="8" customWidth="1"/>
    <col min="16372" max="16384" width="9" style="8"/>
  </cols>
  <sheetData>
    <row r="1" spans="1:16">
      <c r="I1" s="9"/>
      <c r="J1" s="9"/>
      <c r="K1" s="9"/>
      <c r="L1" s="9"/>
      <c r="M1" s="9"/>
      <c r="N1" s="9"/>
      <c r="O1" s="9"/>
    </row>
    <row r="2" spans="1:16" ht="18" customHeight="1">
      <c r="A2" s="4" t="s">
        <v>0</v>
      </c>
      <c r="B2" s="4"/>
      <c r="C2" s="4"/>
      <c r="D2" s="4"/>
      <c r="E2" s="4"/>
      <c r="F2" s="4"/>
      <c r="G2" s="4"/>
      <c r="H2" s="4"/>
      <c r="I2" s="7"/>
      <c r="J2" s="7"/>
      <c r="K2" s="7"/>
      <c r="L2" s="7"/>
    </row>
    <row r="3" spans="1:16" ht="18" customHeight="1">
      <c r="E3" s="10"/>
      <c r="G3" s="1"/>
      <c r="M3" s="11"/>
      <c r="O3" s="11" t="s">
        <v>1</v>
      </c>
    </row>
    <row r="4" spans="1:16" s="1" customFormat="1" ht="18" customHeight="1">
      <c r="A4" s="12" t="s">
        <v>2</v>
      </c>
      <c r="B4" s="13">
        <v>2012</v>
      </c>
      <c r="C4" s="12">
        <v>2013</v>
      </c>
      <c r="D4" s="13">
        <v>2014</v>
      </c>
      <c r="E4" s="12">
        <v>2015</v>
      </c>
      <c r="F4" s="12">
        <v>2016</v>
      </c>
      <c r="G4" s="12">
        <v>2017</v>
      </c>
      <c r="H4" s="13">
        <v>2018</v>
      </c>
      <c r="I4" s="12">
        <v>2019</v>
      </c>
      <c r="J4" s="12">
        <v>2020</v>
      </c>
      <c r="K4" s="12">
        <v>2021</v>
      </c>
      <c r="L4" s="12">
        <v>2022</v>
      </c>
      <c r="M4" s="13">
        <v>2023</v>
      </c>
      <c r="N4" s="13" t="s">
        <v>3</v>
      </c>
      <c r="O4" s="13">
        <v>2025</v>
      </c>
    </row>
    <row r="5" spans="1:16" ht="18" customHeight="1">
      <c r="A5" s="8" t="s">
        <v>4</v>
      </c>
      <c r="B5" s="14">
        <f t="shared" ref="B5:G5" si="0">(B74)/1000</f>
        <v>57657.837105057202</v>
      </c>
      <c r="C5" s="14">
        <f t="shared" si="0"/>
        <v>67479.735515176493</v>
      </c>
      <c r="D5" s="14">
        <f t="shared" si="0"/>
        <v>76163.179679703695</v>
      </c>
      <c r="E5" s="14">
        <f t="shared" si="0"/>
        <v>86451.850739523099</v>
      </c>
      <c r="F5" s="14">
        <f t="shared" si="0"/>
        <v>95385.844807195797</v>
      </c>
      <c r="G5" s="14">
        <f t="shared" si="0"/>
        <v>106710.46676963499</v>
      </c>
      <c r="H5" s="14">
        <f t="shared" ref="H5" si="1">H74/1000</f>
        <v>119455.913843901</v>
      </c>
      <c r="I5" s="14">
        <v>128367.785808666</v>
      </c>
      <c r="J5" s="14">
        <v>140041.90367197801</v>
      </c>
      <c r="K5" s="14">
        <v>151038.211125815</v>
      </c>
      <c r="L5" s="14">
        <v>166338.071921319</v>
      </c>
      <c r="M5" s="14">
        <v>179430.22829370701</v>
      </c>
      <c r="N5" s="14">
        <v>195445.22839739101</v>
      </c>
      <c r="O5" s="14">
        <v>215723.68201751099</v>
      </c>
      <c r="P5" s="14"/>
    </row>
    <row r="6" spans="1:16" ht="18" customHeight="1">
      <c r="A6" s="8" t="s">
        <v>5</v>
      </c>
      <c r="B6" s="14">
        <f t="shared" ref="B6:H6" si="2">(B76)/1000</f>
        <v>62293.160105057199</v>
      </c>
      <c r="C6" s="14">
        <f t="shared" si="2"/>
        <v>72950.716731015098</v>
      </c>
      <c r="D6" s="14">
        <f t="shared" si="2"/>
        <v>82573.387258053495</v>
      </c>
      <c r="E6" s="14">
        <f t="shared" si="2"/>
        <v>94316.430153754307</v>
      </c>
      <c r="F6" s="14">
        <f t="shared" si="2"/>
        <v>103748.56214233401</v>
      </c>
      <c r="G6" s="14">
        <f t="shared" si="2"/>
        <v>115367.27659963501</v>
      </c>
      <c r="H6" s="14">
        <f t="shared" si="2"/>
        <v>128366.653233901</v>
      </c>
      <c r="I6" s="14">
        <v>139135.21228110499</v>
      </c>
      <c r="J6" s="14">
        <v>149836.982996423</v>
      </c>
      <c r="K6" s="14">
        <v>161991.89686588</v>
      </c>
      <c r="L6" s="14">
        <v>179409.95167027201</v>
      </c>
      <c r="M6" s="14">
        <v>193359.93693358399</v>
      </c>
      <c r="N6" s="14">
        <v>211974.663209233</v>
      </c>
      <c r="O6" s="14">
        <v>234104.00329255601</v>
      </c>
      <c r="P6" s="14"/>
    </row>
    <row r="7" spans="1:16" ht="18" customHeight="1">
      <c r="A7" s="8" t="s">
        <v>6</v>
      </c>
      <c r="B7" s="14">
        <f t="shared" ref="B7:H7" si="3">(B325)/1000</f>
        <v>56755.610789108403</v>
      </c>
      <c r="C7" s="14">
        <f t="shared" si="3"/>
        <v>66351.495828257903</v>
      </c>
      <c r="D7" s="14">
        <f t="shared" si="3"/>
        <v>75288.2009555923</v>
      </c>
      <c r="E7" s="14">
        <f t="shared" si="3"/>
        <v>85013.865263295796</v>
      </c>
      <c r="F7" s="14">
        <f t="shared" si="3"/>
        <v>93301.918009982095</v>
      </c>
      <c r="G7" s="14">
        <f t="shared" si="3"/>
        <v>104643.462787153</v>
      </c>
      <c r="H7" s="14">
        <f t="shared" si="3"/>
        <v>118010.081261133</v>
      </c>
      <c r="I7" s="14">
        <v>126015.99734378399</v>
      </c>
      <c r="J7" s="14">
        <v>137112.87397316299</v>
      </c>
      <c r="K7" s="14">
        <v>148290.56140101401</v>
      </c>
      <c r="L7" s="14">
        <v>163119.454670126</v>
      </c>
      <c r="M7" s="14">
        <v>175837.20747508499</v>
      </c>
      <c r="N7" s="14">
        <v>190758.641605251</v>
      </c>
      <c r="O7" s="14">
        <v>210213.41509453501</v>
      </c>
      <c r="P7" s="14"/>
    </row>
    <row r="8" spans="1:16" ht="17.55" customHeight="1">
      <c r="A8" s="8" t="s">
        <v>7</v>
      </c>
      <c r="B8" s="14">
        <f t="shared" ref="B8:H8" si="4">(B352)/1000</f>
        <v>61390.9337891084</v>
      </c>
      <c r="C8" s="14">
        <f t="shared" si="4"/>
        <v>71822.477044096595</v>
      </c>
      <c r="D8" s="14">
        <f t="shared" si="4"/>
        <v>81698.408533942202</v>
      </c>
      <c r="E8" s="14">
        <f t="shared" si="4"/>
        <v>92878.444677527106</v>
      </c>
      <c r="F8" s="14">
        <f t="shared" si="4"/>
        <v>101664.635345121</v>
      </c>
      <c r="G8" s="14">
        <f t="shared" si="4"/>
        <v>113300.27261715299</v>
      </c>
      <c r="H8" s="14">
        <f t="shared" si="4"/>
        <v>126920.82065113301</v>
      </c>
      <c r="I8" s="14">
        <v>136783.42381622299</v>
      </c>
      <c r="J8" s="14">
        <v>146907.95329760801</v>
      </c>
      <c r="K8" s="14">
        <v>159244.24714107899</v>
      </c>
      <c r="L8" s="14">
        <v>176191.33441907901</v>
      </c>
      <c r="M8" s="14">
        <v>189766.91611496301</v>
      </c>
      <c r="N8" s="14">
        <v>207288.07641709401</v>
      </c>
      <c r="O8" s="14">
        <v>228593.73636958</v>
      </c>
      <c r="P8" s="14"/>
    </row>
    <row r="9" spans="1:16" ht="18" customHeight="1">
      <c r="A9" s="8" t="s">
        <v>8</v>
      </c>
      <c r="B9" s="14">
        <f t="shared" ref="B9:G9" si="5">(B277)/1000</f>
        <v>50210.145163387402</v>
      </c>
      <c r="C9" s="14">
        <f t="shared" si="5"/>
        <v>58391.645538107798</v>
      </c>
      <c r="D9" s="14">
        <f t="shared" si="5"/>
        <v>66671.555531033999</v>
      </c>
      <c r="E9" s="14">
        <f t="shared" si="5"/>
        <v>74694.4046085968</v>
      </c>
      <c r="F9" s="14">
        <f t="shared" si="5"/>
        <v>84040.820727641694</v>
      </c>
      <c r="G9" s="14">
        <f t="shared" si="5"/>
        <v>92509.606828206903</v>
      </c>
      <c r="H9" s="14">
        <f t="shared" ref="H9" si="6">(H277)/1000</f>
        <v>103320.926934719</v>
      </c>
      <c r="I9" s="14">
        <v>119051.994162067</v>
      </c>
      <c r="J9" s="14">
        <v>130115.500969022</v>
      </c>
      <c r="K9" s="14">
        <v>140172.75009975801</v>
      </c>
      <c r="L9" s="14">
        <v>153518.67424708101</v>
      </c>
      <c r="M9" s="14">
        <v>166020.78653717399</v>
      </c>
      <c r="N9" s="14">
        <v>181394.727353789</v>
      </c>
      <c r="O9" s="14">
        <v>200951.223568355</v>
      </c>
      <c r="P9" s="14"/>
    </row>
    <row r="10" spans="1:16" ht="18" customHeight="1">
      <c r="A10" s="8" t="s">
        <v>9</v>
      </c>
      <c r="B10" s="14">
        <f t="shared" ref="B10:H10" si="7">(B279)/1000</f>
        <v>49307.918847438603</v>
      </c>
      <c r="C10" s="14">
        <f t="shared" si="7"/>
        <v>57263.4058511892</v>
      </c>
      <c r="D10" s="14">
        <f t="shared" si="7"/>
        <v>65796.576806922603</v>
      </c>
      <c r="E10" s="14">
        <f t="shared" si="7"/>
        <v>73256.4191323696</v>
      </c>
      <c r="F10" s="14">
        <f t="shared" si="7"/>
        <v>81956.893930428007</v>
      </c>
      <c r="G10" s="14">
        <f t="shared" si="7"/>
        <v>90442.602845725705</v>
      </c>
      <c r="H10" s="14">
        <f t="shared" si="7"/>
        <v>101875.09435195199</v>
      </c>
      <c r="I10" s="14">
        <v>116700.205697185</v>
      </c>
      <c r="J10" s="14">
        <v>127186.471270207</v>
      </c>
      <c r="K10" s="14">
        <v>137425.10037495801</v>
      </c>
      <c r="L10" s="14">
        <v>150300.05699588801</v>
      </c>
      <c r="M10" s="14">
        <v>162427.76571855301</v>
      </c>
      <c r="N10" s="14">
        <v>176708.14056164899</v>
      </c>
      <c r="O10" s="14">
        <v>195440.956645378</v>
      </c>
      <c r="P10" s="14"/>
    </row>
    <row r="11" spans="1:16" ht="18" customHeight="1">
      <c r="A11" s="8" t="s">
        <v>10</v>
      </c>
      <c r="B11" s="14">
        <f>(B354)/1000</f>
        <v>53943.2418474386</v>
      </c>
      <c r="C11" s="14">
        <f t="shared" ref="C11:H11" si="8">(C354)/1000</f>
        <v>62734.387067027797</v>
      </c>
      <c r="D11" s="14">
        <f t="shared" si="8"/>
        <v>72206.784385272505</v>
      </c>
      <c r="E11" s="14">
        <f t="shared" si="8"/>
        <v>81120.998546600895</v>
      </c>
      <c r="F11" s="14">
        <f t="shared" si="8"/>
        <v>90319.611265566506</v>
      </c>
      <c r="G11" s="14">
        <f t="shared" si="8"/>
        <v>99099.412675725704</v>
      </c>
      <c r="H11" s="14">
        <f t="shared" si="8"/>
        <v>110785.833741952</v>
      </c>
      <c r="I11" s="14">
        <v>127467.632169624</v>
      </c>
      <c r="J11" s="14">
        <v>136981.55059465201</v>
      </c>
      <c r="K11" s="14">
        <v>148378.78611502299</v>
      </c>
      <c r="L11" s="14">
        <v>163371.93674484201</v>
      </c>
      <c r="M11" s="14">
        <v>176357.47435842999</v>
      </c>
      <c r="N11" s="14">
        <v>193237.575373492</v>
      </c>
      <c r="O11" s="14">
        <v>213821.27792042299</v>
      </c>
      <c r="P11" s="14"/>
    </row>
    <row r="12" spans="1:16" ht="18" customHeight="1">
      <c r="A12" s="8" t="s">
        <v>11</v>
      </c>
      <c r="B12" s="14">
        <f>(B224)/1000</f>
        <v>20543.4611851439</v>
      </c>
      <c r="C12" s="14">
        <f t="shared" ref="C12:H12" si="9">(C224)/1000</f>
        <v>24780.897395280401</v>
      </c>
      <c r="D12" s="14">
        <f t="shared" si="9"/>
        <v>27399.8321714425</v>
      </c>
      <c r="E12" s="14">
        <f t="shared" si="9"/>
        <v>30070.194708251202</v>
      </c>
      <c r="F12" s="14">
        <f t="shared" si="9"/>
        <v>31063.989544491</v>
      </c>
      <c r="G12" s="14">
        <f t="shared" si="9"/>
        <v>33613.796314282998</v>
      </c>
      <c r="H12" s="14">
        <f t="shared" si="9"/>
        <v>41461.250794305903</v>
      </c>
      <c r="I12" s="14">
        <v>49173.777380525098</v>
      </c>
      <c r="J12" s="14">
        <v>50705.986257669399</v>
      </c>
      <c r="K12" s="14">
        <v>55502.877926402398</v>
      </c>
      <c r="L12" s="14">
        <v>65483.964508910103</v>
      </c>
      <c r="M12" s="14">
        <v>68498.023884052396</v>
      </c>
      <c r="N12" s="14">
        <v>71772.678799150803</v>
      </c>
      <c r="O12" s="14">
        <v>75460.576961267696</v>
      </c>
      <c r="P12" s="14"/>
    </row>
    <row r="13" spans="1:16" ht="18" customHeight="1">
      <c r="A13" s="8" t="s">
        <v>12</v>
      </c>
      <c r="B13" s="14">
        <f t="shared" ref="B13:H13" si="10">(B223)/1000</f>
        <v>21714.58730992</v>
      </c>
      <c r="C13" s="14">
        <f t="shared" si="10"/>
        <v>27344.522295215698</v>
      </c>
      <c r="D13" s="14">
        <f t="shared" si="10"/>
        <v>31103.4524339157</v>
      </c>
      <c r="E13" s="14">
        <f t="shared" si="10"/>
        <v>30907.601921777899</v>
      </c>
      <c r="F13" s="14">
        <f t="shared" si="10"/>
        <v>30468.950385935699</v>
      </c>
      <c r="G13" s="14">
        <f t="shared" si="10"/>
        <v>31859.259831907701</v>
      </c>
      <c r="H13" s="14">
        <f t="shared" si="10"/>
        <v>40864.365444937001</v>
      </c>
      <c r="I13" s="14">
        <v>49647.162298018797</v>
      </c>
      <c r="J13" s="14">
        <v>51198.889803635298</v>
      </c>
      <c r="K13" s="14">
        <v>60519.5259369794</v>
      </c>
      <c r="L13" s="14">
        <v>72959.674604469896</v>
      </c>
      <c r="M13" s="14">
        <v>73960.310987774399</v>
      </c>
      <c r="N13" s="14">
        <v>82547.338570468404</v>
      </c>
      <c r="O13" s="14">
        <v>85516.810452640493</v>
      </c>
      <c r="P13" s="14"/>
    </row>
    <row r="14" spans="1:16" ht="18" customHeight="1">
      <c r="A14" s="8" t="s">
        <v>13</v>
      </c>
      <c r="B14" s="14">
        <f t="shared" ref="B14:H15" si="11">(B220)/1000</f>
        <v>6497.9749880521604</v>
      </c>
      <c r="C14" s="14">
        <f t="shared" si="11"/>
        <v>7330.7328696200102</v>
      </c>
      <c r="D14" s="14">
        <f t="shared" si="11"/>
        <v>8151.1299410961001</v>
      </c>
      <c r="E14" s="14">
        <f t="shared" si="11"/>
        <v>9366.3344342132204</v>
      </c>
      <c r="F14" s="14">
        <f t="shared" si="11"/>
        <v>11267.668535021299</v>
      </c>
      <c r="G14" s="14">
        <f t="shared" si="11"/>
        <v>13699.0689911965</v>
      </c>
      <c r="H14" s="14">
        <f t="shared" si="11"/>
        <v>14997.516745393001</v>
      </c>
      <c r="I14" s="14">
        <v>13229.8740525791</v>
      </c>
      <c r="J14" s="14">
        <v>14375.812131231</v>
      </c>
      <c r="K14" s="14">
        <v>16016.837789867201</v>
      </c>
      <c r="L14" s="14">
        <v>17176.892363518102</v>
      </c>
      <c r="M14" s="14">
        <v>19307.875737573198</v>
      </c>
      <c r="N14" s="14">
        <v>20698.738575991702</v>
      </c>
      <c r="O14" s="14">
        <v>22507.101607762801</v>
      </c>
      <c r="P14" s="14"/>
    </row>
    <row r="15" spans="1:16" ht="18" customHeight="1">
      <c r="A15" s="8" t="s">
        <v>14</v>
      </c>
      <c r="B15" s="14">
        <f t="shared" si="11"/>
        <v>42196.070147380902</v>
      </c>
      <c r="C15" s="14">
        <f t="shared" si="11"/>
        <v>48675.2210680438</v>
      </c>
      <c r="D15" s="14">
        <f t="shared" si="11"/>
        <v>53954.462571493001</v>
      </c>
      <c r="E15" s="14">
        <f t="shared" si="11"/>
        <v>60047.0894185777</v>
      </c>
      <c r="F15" s="14">
        <f t="shared" si="11"/>
        <v>60643.941313002302</v>
      </c>
      <c r="G15" s="14">
        <f t="shared" si="11"/>
        <v>67485.459385995506</v>
      </c>
      <c r="H15" s="14">
        <f t="shared" si="11"/>
        <v>72203.501884862097</v>
      </c>
      <c r="I15" s="14">
        <v>77255.731517607797</v>
      </c>
      <c r="J15" s="14">
        <v>85210.756589565193</v>
      </c>
      <c r="K15" s="14">
        <v>90119.200019810305</v>
      </c>
      <c r="L15" s="14">
        <v>99673.982744393594</v>
      </c>
      <c r="M15" s="14">
        <v>104242.44127027701</v>
      </c>
      <c r="N15" s="14">
        <v>109934.70529578</v>
      </c>
      <c r="O15" s="14">
        <v>120773.31674419899</v>
      </c>
      <c r="P15" s="14"/>
    </row>
    <row r="16" spans="1:16" ht="18" customHeight="1">
      <c r="A16" s="8" t="s">
        <v>15</v>
      </c>
      <c r="B16" s="14">
        <f t="shared" ref="B16:G16" si="12">B287/1000</f>
        <v>6370.1104179659897</v>
      </c>
      <c r="C16" s="14">
        <f t="shared" si="12"/>
        <v>7802.0684558778103</v>
      </c>
      <c r="D16" s="14">
        <f t="shared" si="12"/>
        <v>10697.7497833773</v>
      </c>
      <c r="E16" s="14">
        <f t="shared" si="12"/>
        <v>12454.2822129343</v>
      </c>
      <c r="F16" s="14">
        <f t="shared" si="12"/>
        <v>19056.273690452799</v>
      </c>
      <c r="G16" s="14">
        <f t="shared" si="12"/>
        <v>18617.160297640599</v>
      </c>
      <c r="H16" s="14">
        <f t="shared" ref="H16" si="13">(H287)/1000</f>
        <v>24441.5195440153</v>
      </c>
      <c r="I16" s="14">
        <v>37594.5376683906</v>
      </c>
      <c r="J16" s="14">
        <v>37820.9753038626</v>
      </c>
      <c r="K16" s="14">
        <v>43251.410810798399</v>
      </c>
      <c r="L16" s="14">
        <v>47627.803737390801</v>
      </c>
      <c r="M16" s="14">
        <v>54259.2547597917</v>
      </c>
      <c r="N16" s="14">
        <v>63765.2541579463</v>
      </c>
      <c r="O16" s="14">
        <v>70754.968899537693</v>
      </c>
      <c r="P16" s="14"/>
    </row>
    <row r="17" spans="1:16" ht="18" customHeight="1"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6" ht="18" customHeight="1">
      <c r="A18" s="175" t="s">
        <v>16</v>
      </c>
      <c r="B18" s="175"/>
      <c r="C18" s="175"/>
      <c r="D18" s="175"/>
      <c r="E18" s="175"/>
      <c r="F18" s="175"/>
      <c r="G18" s="175"/>
      <c r="H18" s="175"/>
      <c r="I18" s="7"/>
      <c r="J18" s="7"/>
      <c r="K18" s="7"/>
      <c r="L18" s="7"/>
    </row>
    <row r="19" spans="1:16" ht="18" customHeight="1">
      <c r="F19" s="14"/>
      <c r="L19" s="16"/>
      <c r="M19" s="14"/>
      <c r="N19" s="14"/>
      <c r="O19" s="14"/>
      <c r="P19" s="14"/>
    </row>
    <row r="20" spans="1:16" ht="18" customHeight="1">
      <c r="A20" s="8" t="s">
        <v>17</v>
      </c>
      <c r="B20" s="14">
        <f t="shared" ref="B20:H20" si="14">(B176)/1000</f>
        <v>70989.151561756298</v>
      </c>
      <c r="C20" s="14">
        <f t="shared" si="14"/>
        <v>75059.326830086895</v>
      </c>
      <c r="D20" s="14">
        <f t="shared" si="14"/>
        <v>80841.539791091694</v>
      </c>
      <c r="E20" s="14">
        <f t="shared" si="14"/>
        <v>86484.736137712694</v>
      </c>
      <c r="F20" s="14">
        <f t="shared" si="14"/>
        <v>105733.11776600601</v>
      </c>
      <c r="G20" s="14">
        <f t="shared" si="14"/>
        <v>112953.54134941701</v>
      </c>
      <c r="H20" s="14">
        <f t="shared" si="14"/>
        <v>120315.983177523</v>
      </c>
      <c r="I20" s="14">
        <v>128367.785816797</v>
      </c>
      <c r="J20" s="14">
        <v>133482.67625550801</v>
      </c>
      <c r="K20" s="14">
        <v>139650.68661186399</v>
      </c>
      <c r="L20" s="14">
        <v>145975.57187127401</v>
      </c>
      <c r="M20" s="14">
        <v>153423.856353788</v>
      </c>
      <c r="N20" s="14">
        <v>162109.75100110401</v>
      </c>
      <c r="O20" s="14">
        <v>172080.64845645099</v>
      </c>
      <c r="P20" s="14"/>
    </row>
    <row r="21" spans="1:16" ht="18" customHeight="1">
      <c r="A21" s="8" t="s">
        <v>18</v>
      </c>
      <c r="B21" s="14">
        <f t="shared" ref="B21:H21" si="15">(B243)/1000</f>
        <v>22298.4788672748</v>
      </c>
      <c r="C21" s="14">
        <f t="shared" si="15"/>
        <v>26190.461029016398</v>
      </c>
      <c r="D21" s="14">
        <f t="shared" si="15"/>
        <v>28081.728250502099</v>
      </c>
      <c r="E21" s="14">
        <f t="shared" si="15"/>
        <v>30070.194708251202</v>
      </c>
      <c r="F21" s="14">
        <f t="shared" si="15"/>
        <v>36671.118525243401</v>
      </c>
      <c r="G21" s="14">
        <f t="shared" si="15"/>
        <v>39897.727580574901</v>
      </c>
      <c r="H21" s="14">
        <f t="shared" si="15"/>
        <v>44290.7221139873</v>
      </c>
      <c r="I21" s="14">
        <v>49173.777380525098</v>
      </c>
      <c r="J21" s="14">
        <v>50686.822418552299</v>
      </c>
      <c r="K21" s="14">
        <v>54256.837478432899</v>
      </c>
      <c r="L21" s="14">
        <v>56675.648632443103</v>
      </c>
      <c r="M21" s="14">
        <v>58087.991021105001</v>
      </c>
      <c r="N21" s="14">
        <v>60376.075220075603</v>
      </c>
      <c r="O21" s="14">
        <v>62797.966024856003</v>
      </c>
      <c r="P21" s="14"/>
    </row>
    <row r="22" spans="1:16" ht="18" customHeight="1">
      <c r="A22" s="8" t="s">
        <v>19</v>
      </c>
      <c r="B22" s="14">
        <f t="shared" ref="B22:H22" si="16">(B242)/1000</f>
        <v>23424.588249767901</v>
      </c>
      <c r="C22" s="14">
        <f t="shared" si="16"/>
        <v>29019.242993854601</v>
      </c>
      <c r="D22" s="14">
        <f t="shared" si="16"/>
        <v>31803.806022439701</v>
      </c>
      <c r="E22" s="14">
        <f t="shared" si="16"/>
        <v>30907.601921777801</v>
      </c>
      <c r="F22" s="14">
        <f t="shared" si="16"/>
        <v>36073.445229732803</v>
      </c>
      <c r="G22" s="14">
        <f t="shared" si="16"/>
        <v>37952.352245710303</v>
      </c>
      <c r="H22" s="14">
        <f t="shared" si="16"/>
        <v>44081.932087424699</v>
      </c>
      <c r="I22" s="14">
        <v>49647.162298018797</v>
      </c>
      <c r="J22" s="14">
        <v>51112.307758925097</v>
      </c>
      <c r="K22" s="14">
        <v>59113.199573322599</v>
      </c>
      <c r="L22" s="14">
        <v>64244.723934113201</v>
      </c>
      <c r="M22" s="14">
        <v>63089.267532856204</v>
      </c>
      <c r="N22" s="14">
        <v>69840.0885054924</v>
      </c>
      <c r="O22" s="14">
        <v>71354.713538294905</v>
      </c>
    </row>
    <row r="23" spans="1:16" ht="18" customHeight="1"/>
    <row r="24" spans="1:16" ht="18" customHeight="1">
      <c r="A24" s="175" t="s">
        <v>20</v>
      </c>
      <c r="B24" s="175"/>
      <c r="C24" s="175"/>
      <c r="D24" s="175"/>
      <c r="E24" s="175"/>
      <c r="F24" s="175"/>
      <c r="G24" s="175"/>
      <c r="H24" s="175"/>
      <c r="I24" s="7"/>
      <c r="J24" s="7"/>
      <c r="K24" s="7"/>
      <c r="L24" s="7"/>
      <c r="M24" s="14"/>
      <c r="N24" s="14"/>
      <c r="O24" s="14"/>
      <c r="P24" s="14"/>
    </row>
    <row r="25" spans="1:16" ht="18" customHeight="1">
      <c r="B25" s="1">
        <v>2012</v>
      </c>
      <c r="C25" s="2">
        <v>2013</v>
      </c>
      <c r="D25" s="1">
        <v>2014</v>
      </c>
      <c r="E25" s="2">
        <v>2015</v>
      </c>
      <c r="F25" s="4">
        <v>2016</v>
      </c>
      <c r="G25" s="2">
        <v>2017</v>
      </c>
      <c r="H25" s="1">
        <v>2018</v>
      </c>
      <c r="I25" s="1">
        <v>2019</v>
      </c>
      <c r="J25" s="1">
        <v>2020</v>
      </c>
      <c r="K25" s="1">
        <v>2021</v>
      </c>
      <c r="L25" s="1">
        <v>2022</v>
      </c>
      <c r="M25" s="171" t="s">
        <v>21</v>
      </c>
      <c r="N25" s="171" t="s">
        <v>3</v>
      </c>
      <c r="O25" s="4">
        <v>2025</v>
      </c>
      <c r="P25" s="14"/>
    </row>
    <row r="26" spans="1:16" ht="18" customHeight="1">
      <c r="A26" s="8" t="s">
        <v>22</v>
      </c>
      <c r="B26" s="14">
        <f t="shared" ref="B26:H26" si="17">B76*1000000/B367</f>
        <v>1427911.8538512499</v>
      </c>
      <c r="C26" s="14">
        <f t="shared" si="17"/>
        <v>1620856.78761195</v>
      </c>
      <c r="D26" s="14">
        <f t="shared" si="17"/>
        <v>1778193.51559576</v>
      </c>
      <c r="E26" s="14">
        <f t="shared" si="17"/>
        <v>1968278.87831309</v>
      </c>
      <c r="F26" s="14">
        <f t="shared" si="17"/>
        <v>2097895.53476582</v>
      </c>
      <c r="G26" s="14">
        <f t="shared" si="17"/>
        <v>2261201.7752770698</v>
      </c>
      <c r="H26" s="14">
        <f t="shared" si="17"/>
        <v>2439534.9060214101</v>
      </c>
      <c r="I26" s="14">
        <v>2563987.96961219</v>
      </c>
      <c r="J26" s="14">
        <v>2677284.4705336899</v>
      </c>
      <c r="K26" s="14">
        <v>2806299.4676751802</v>
      </c>
      <c r="L26" s="14">
        <v>2997592.5465850001</v>
      </c>
      <c r="M26" s="14">
        <v>3096625.9215345299</v>
      </c>
      <c r="N26" s="14">
        <v>3299636.5390949398</v>
      </c>
      <c r="O26" s="14">
        <v>3544124.0101326602</v>
      </c>
    </row>
    <row r="27" spans="1:16" ht="18" customHeight="1">
      <c r="A27" s="18" t="s">
        <v>23</v>
      </c>
      <c r="B27" s="19">
        <f>B76/B366</f>
        <v>39634.003795265802</v>
      </c>
      <c r="C27" s="19">
        <f>C76/C366</f>
        <v>45632.415104534499</v>
      </c>
      <c r="D27" s="19">
        <f>D76/D366</f>
        <v>49968.464492229097</v>
      </c>
      <c r="E27" s="19">
        <f>E76/E366</f>
        <v>47505.1498272596</v>
      </c>
      <c r="F27" s="19">
        <f t="shared" ref="F27:H27" si="18">F26/F366</f>
        <v>963.63299586190101</v>
      </c>
      <c r="G27" s="19">
        <f t="shared" si="18"/>
        <v>1009.1046837187901</v>
      </c>
      <c r="H27" s="19">
        <f t="shared" si="18"/>
        <v>1072.1345284439701</v>
      </c>
      <c r="I27" s="14">
        <v>1114.8743236856201</v>
      </c>
      <c r="J27" s="14">
        <v>1161.2094337845699</v>
      </c>
      <c r="K27" s="14">
        <v>1215.2691268297101</v>
      </c>
      <c r="L27" s="14">
        <v>1295.1361186368499</v>
      </c>
      <c r="M27" s="14">
        <v>1292.5766671680601</v>
      </c>
      <c r="N27" s="14">
        <v>1263.98641604863</v>
      </c>
      <c r="O27" s="14">
        <v>1389.9615695868899</v>
      </c>
    </row>
    <row r="28" spans="1:16" ht="18" customHeight="1">
      <c r="A28" s="8" t="s">
        <v>24</v>
      </c>
    </row>
    <row r="29" spans="1:16" ht="18" customHeight="1"/>
    <row r="30" spans="1:16" ht="18" customHeight="1">
      <c r="A30" s="4" t="s">
        <v>25</v>
      </c>
      <c r="B30" s="4"/>
      <c r="C30" s="4"/>
      <c r="D30" s="4"/>
      <c r="E30" s="4"/>
      <c r="F30" s="4"/>
      <c r="G30" s="4"/>
      <c r="H30" s="4"/>
      <c r="I30" s="7"/>
      <c r="J30" s="7"/>
      <c r="K30" s="7"/>
      <c r="L30" s="7"/>
    </row>
    <row r="31" spans="1:16" ht="18" customHeight="1">
      <c r="M31" s="4"/>
      <c r="O31" s="4" t="s">
        <v>26</v>
      </c>
    </row>
    <row r="32" spans="1:16" ht="18" customHeight="1">
      <c r="A32" s="20" t="s">
        <v>2</v>
      </c>
      <c r="B32" s="21">
        <v>2012</v>
      </c>
      <c r="C32" s="20">
        <v>2013</v>
      </c>
      <c r="D32" s="21">
        <v>2014</v>
      </c>
      <c r="E32" s="20">
        <v>2015</v>
      </c>
      <c r="F32" s="22">
        <v>2016</v>
      </c>
      <c r="G32" s="20">
        <v>2017</v>
      </c>
      <c r="H32" s="21">
        <v>2018</v>
      </c>
      <c r="I32" s="20">
        <v>2019</v>
      </c>
      <c r="J32" s="20">
        <v>2020</v>
      </c>
      <c r="K32" s="20">
        <v>2021</v>
      </c>
      <c r="L32" s="20">
        <v>2022</v>
      </c>
      <c r="M32" s="23">
        <v>2023</v>
      </c>
      <c r="N32" s="172" t="s">
        <v>3</v>
      </c>
      <c r="O32" s="24">
        <v>2025</v>
      </c>
    </row>
    <row r="33" spans="1:16" ht="18" customHeight="1">
      <c r="A33" s="8" t="s">
        <v>27</v>
      </c>
      <c r="B33" s="25">
        <f t="shared" ref="B33:H33" si="19">B275/B277*100</f>
        <v>17.555824567557</v>
      </c>
      <c r="C33" s="25">
        <f t="shared" si="19"/>
        <v>19.053191424001302</v>
      </c>
      <c r="D33" s="25">
        <f t="shared" si="19"/>
        <v>20.657932592541702</v>
      </c>
      <c r="E33" s="25">
        <f t="shared" si="19"/>
        <v>25.4901569933776</v>
      </c>
      <c r="F33" s="25">
        <f t="shared" si="19"/>
        <v>29.184102108418699</v>
      </c>
      <c r="G33" s="25">
        <f t="shared" si="19"/>
        <v>31.2021986640219</v>
      </c>
      <c r="H33" s="25">
        <f t="shared" si="19"/>
        <v>31.8455455236425</v>
      </c>
      <c r="I33" s="25">
        <v>29.659861165672599</v>
      </c>
      <c r="J33" s="25">
        <v>30.187877084009401</v>
      </c>
      <c r="K33" s="25">
        <v>29.996868790953801</v>
      </c>
      <c r="L33" s="25">
        <v>32.164724739277098</v>
      </c>
      <c r="M33" s="25">
        <v>31.238763255650301</v>
      </c>
      <c r="N33" s="25">
        <v>29.889680172678901</v>
      </c>
      <c r="O33" s="25">
        <v>29.275327054338899</v>
      </c>
    </row>
    <row r="34" spans="1:16" ht="18" customHeight="1">
      <c r="A34" s="8" t="s">
        <v>28</v>
      </c>
      <c r="B34" s="25">
        <f t="shared" ref="B34:H34" si="20">B223/B218*100</f>
        <v>34.844439282777103</v>
      </c>
      <c r="C34" s="25">
        <f t="shared" si="20"/>
        <v>37.469952753860603</v>
      </c>
      <c r="D34" s="25">
        <f t="shared" si="20"/>
        <v>37.653967088555</v>
      </c>
      <c r="E34" s="25">
        <f t="shared" si="20"/>
        <v>32.758692246056199</v>
      </c>
      <c r="F34" s="25">
        <f t="shared" si="20"/>
        <v>29.368070030825901</v>
      </c>
      <c r="G34" s="25">
        <f t="shared" si="20"/>
        <v>27.6155082887764</v>
      </c>
      <c r="H34" s="25">
        <f t="shared" si="20"/>
        <v>31.834097419737802</v>
      </c>
      <c r="I34" s="25">
        <v>35.682672620438503</v>
      </c>
      <c r="J34" s="25">
        <v>34.169728180430397</v>
      </c>
      <c r="K34" s="25">
        <v>37.3596007626766</v>
      </c>
      <c r="L34" s="25">
        <v>40.666459092837002</v>
      </c>
      <c r="M34" s="25">
        <v>38.2500698752185</v>
      </c>
      <c r="N34" s="25">
        <v>38.942077944942298</v>
      </c>
      <c r="O34" s="25">
        <v>36.529409685391599</v>
      </c>
    </row>
    <row r="35" spans="1:16" ht="18" customHeight="1">
      <c r="A35" s="8" t="s">
        <v>29</v>
      </c>
      <c r="B35" s="25">
        <f t="shared" ref="B35:H35" si="21">B284/B288*100</f>
        <v>11.7692716477857</v>
      </c>
      <c r="C35" s="25">
        <f t="shared" si="21"/>
        <v>11.459002713568699</v>
      </c>
      <c r="D35" s="25">
        <f t="shared" si="21"/>
        <v>11.1666177115814</v>
      </c>
      <c r="E35" s="25">
        <f t="shared" si="21"/>
        <v>11.4120805916913</v>
      </c>
      <c r="F35" s="25">
        <f t="shared" si="21"/>
        <v>12.361028898614601</v>
      </c>
      <c r="G35" s="25">
        <f t="shared" si="21"/>
        <v>13.699582414003901</v>
      </c>
      <c r="H35" s="25">
        <f t="shared" si="21"/>
        <v>13.4090251291911</v>
      </c>
      <c r="I35" s="25">
        <v>10.3111326031862</v>
      </c>
      <c r="J35" s="25">
        <v>10.4448554131449</v>
      </c>
      <c r="K35" s="25">
        <v>10.7042621331783</v>
      </c>
      <c r="L35" s="25">
        <v>10.4260482223306</v>
      </c>
      <c r="M35" s="25">
        <v>10.840466598842299</v>
      </c>
      <c r="N35" s="25">
        <v>10.6297314545319</v>
      </c>
      <c r="O35" s="25">
        <v>10.4982309076512</v>
      </c>
    </row>
    <row r="36" spans="1:16" ht="18" customHeight="1">
      <c r="A36" s="8" t="s">
        <v>30</v>
      </c>
      <c r="B36" s="25">
        <f t="shared" ref="B36:H36" si="22">B285/B288*100</f>
        <v>76.426427147946598</v>
      </c>
      <c r="C36" s="25">
        <f t="shared" si="22"/>
        <v>76.086456868968497</v>
      </c>
      <c r="D36" s="25">
        <f t="shared" si="22"/>
        <v>73.914765403515204</v>
      </c>
      <c r="E36" s="25">
        <f t="shared" si="22"/>
        <v>73.162263055457899</v>
      </c>
      <c r="F36" s="25">
        <f t="shared" si="22"/>
        <v>66.528537715321704</v>
      </c>
      <c r="G36" s="25">
        <f t="shared" si="22"/>
        <v>67.487988650869994</v>
      </c>
      <c r="H36" s="25">
        <f t="shared" si="22"/>
        <v>64.555925332580003</v>
      </c>
      <c r="I36" s="25">
        <v>60.211766859482204</v>
      </c>
      <c r="J36" s="25">
        <v>61.910521930734497</v>
      </c>
      <c r="K36" s="25">
        <v>60.2278397833716</v>
      </c>
      <c r="L36" s="25">
        <v>60.500219050796296</v>
      </c>
      <c r="M36" s="25">
        <v>58.527241325318997</v>
      </c>
      <c r="N36" s="25">
        <v>56.456406294375299</v>
      </c>
      <c r="O36" s="25">
        <v>56.333604777711201</v>
      </c>
    </row>
    <row r="37" spans="1:16" ht="18" customHeight="1">
      <c r="A37" s="8" t="s">
        <v>31</v>
      </c>
      <c r="B37" s="25">
        <f t="shared" ref="B37:H37" si="23">B287/B288*100</f>
        <v>11.537680596383</v>
      </c>
      <c r="C37" s="25">
        <f t="shared" si="23"/>
        <v>12.19576885387</v>
      </c>
      <c r="D37" s="25">
        <f t="shared" si="23"/>
        <v>14.655352456455001</v>
      </c>
      <c r="E37" s="25">
        <f t="shared" si="23"/>
        <v>15.174481898330001</v>
      </c>
      <c r="F37" s="25">
        <f t="shared" si="23"/>
        <v>20.905402839590199</v>
      </c>
      <c r="G37" s="25">
        <f t="shared" si="23"/>
        <v>18.617858043940799</v>
      </c>
      <c r="H37" s="25">
        <f t="shared" si="23"/>
        <v>21.852747713183302</v>
      </c>
      <c r="I37" s="25">
        <v>29.300525576710601</v>
      </c>
      <c r="J37" s="25">
        <v>27.479116659765602</v>
      </c>
      <c r="K37" s="25">
        <v>28.9054834058106</v>
      </c>
      <c r="L37" s="25">
        <v>28.909174487487299</v>
      </c>
      <c r="M37" s="25">
        <v>30.4640265400594</v>
      </c>
      <c r="N37" s="25">
        <v>32.7463205228905</v>
      </c>
      <c r="O37" s="25">
        <v>33.003005643109198</v>
      </c>
    </row>
    <row r="38" spans="1:16" s="2" customFormat="1" ht="18" customHeight="1">
      <c r="A38" s="8" t="s">
        <v>32</v>
      </c>
      <c r="B38" s="25">
        <f t="shared" ref="B38:H38" si="24">B224/B74*100</f>
        <v>35.629954602202801</v>
      </c>
      <c r="C38" s="25">
        <f t="shared" si="24"/>
        <v>36.723465505740002</v>
      </c>
      <c r="D38" s="25">
        <f t="shared" si="24"/>
        <v>35.975168430033598</v>
      </c>
      <c r="E38" s="25">
        <f t="shared" si="24"/>
        <v>34.782592218704401</v>
      </c>
      <c r="F38" s="25">
        <f t="shared" si="24"/>
        <v>32.566666057506701</v>
      </c>
      <c r="G38" s="25">
        <f t="shared" si="24"/>
        <v>31.499999327009</v>
      </c>
      <c r="H38" s="25">
        <f t="shared" si="24"/>
        <v>34.708412049390397</v>
      </c>
      <c r="I38" s="25">
        <v>38.306945212733801</v>
      </c>
      <c r="J38" s="25">
        <v>36.2077242083475</v>
      </c>
      <c r="K38" s="25">
        <v>36.7475736852899</v>
      </c>
      <c r="L38" s="25">
        <v>39.367995403893701</v>
      </c>
      <c r="M38" s="25">
        <v>38.175297738533303</v>
      </c>
      <c r="N38" s="25">
        <v>36.7226559520903</v>
      </c>
      <c r="O38" s="25">
        <v>34.980200715812998</v>
      </c>
    </row>
    <row r="39" spans="1:16" ht="18" customHeight="1">
      <c r="A39" s="8" t="s">
        <v>33</v>
      </c>
      <c r="B39" s="25">
        <f t="shared" ref="B39:H39" si="25">B243/B176*100</f>
        <v>31.4111077209825</v>
      </c>
      <c r="C39" s="25">
        <f t="shared" si="25"/>
        <v>34.893013480262397</v>
      </c>
      <c r="D39" s="25">
        <f t="shared" si="25"/>
        <v>34.736755785540502</v>
      </c>
      <c r="E39" s="25">
        <f t="shared" si="25"/>
        <v>34.7693663080262</v>
      </c>
      <c r="F39" s="25">
        <f t="shared" si="25"/>
        <v>34.682717487248198</v>
      </c>
      <c r="G39" s="25">
        <f t="shared" si="25"/>
        <v>35.322245857837302</v>
      </c>
      <c r="H39" s="25">
        <f t="shared" si="25"/>
        <v>36.812001983674499</v>
      </c>
      <c r="I39" s="25">
        <v>38.306945210307198</v>
      </c>
      <c r="J39" s="25">
        <v>37.972584788103298</v>
      </c>
      <c r="K39" s="25">
        <v>38.8518229267507</v>
      </c>
      <c r="L39" s="25">
        <v>38.825433533784398</v>
      </c>
      <c r="M39" s="25">
        <v>37.861120429118301</v>
      </c>
      <c r="N39" s="25">
        <v>37.243950377583602</v>
      </c>
      <c r="O39" s="25">
        <v>36.493334136144099</v>
      </c>
    </row>
    <row r="40" spans="1:16" ht="18" customHeight="1">
      <c r="A40" s="8" t="s">
        <v>34</v>
      </c>
      <c r="B40" s="25">
        <f t="shared" ref="B40:H40" si="26">B47/B74*100</f>
        <v>28.652969426691001</v>
      </c>
      <c r="C40" s="25">
        <f t="shared" si="26"/>
        <v>28.934230361750298</v>
      </c>
      <c r="D40" s="25">
        <f t="shared" si="26"/>
        <v>27.945002694125101</v>
      </c>
      <c r="E40" s="25">
        <f t="shared" si="26"/>
        <v>29.1511105987151</v>
      </c>
      <c r="F40" s="25">
        <f t="shared" si="26"/>
        <v>28.317488420974701</v>
      </c>
      <c r="G40" s="25">
        <f t="shared" si="26"/>
        <v>28.7174940622535</v>
      </c>
      <c r="H40" s="25">
        <f t="shared" si="26"/>
        <v>27.020993819692301</v>
      </c>
      <c r="I40" s="25">
        <v>26.900634449774</v>
      </c>
      <c r="J40" s="25">
        <v>26.935855092386699</v>
      </c>
      <c r="K40" s="25">
        <v>26.7467759531072</v>
      </c>
      <c r="L40" s="25">
        <v>26.8383178437624</v>
      </c>
      <c r="M40" s="25">
        <v>27.058943714816301</v>
      </c>
      <c r="N40" s="25">
        <v>27.052914030482199</v>
      </c>
      <c r="O40" s="25">
        <v>26.342150706850799</v>
      </c>
    </row>
    <row r="41" spans="1:16" ht="18" customHeight="1">
      <c r="A41" s="8" t="s">
        <v>35</v>
      </c>
      <c r="B41" s="25">
        <f t="shared" ref="B41:H41" si="27">B53/B74*100</f>
        <v>27.452689521148301</v>
      </c>
      <c r="C41" s="25">
        <f t="shared" si="27"/>
        <v>27.519849965751899</v>
      </c>
      <c r="D41" s="25">
        <f t="shared" si="27"/>
        <v>27.267419358472299</v>
      </c>
      <c r="E41" s="25">
        <f t="shared" si="27"/>
        <v>26.7242945775624</v>
      </c>
      <c r="F41" s="25">
        <f t="shared" si="27"/>
        <v>24.509574957866501</v>
      </c>
      <c r="G41" s="25">
        <f t="shared" si="27"/>
        <v>24.548876188823201</v>
      </c>
      <c r="H41" s="25">
        <f t="shared" si="27"/>
        <v>26.740780930210999</v>
      </c>
      <c r="I41" s="25">
        <v>29.3077013984426</v>
      </c>
      <c r="J41" s="25">
        <v>30.4401872158404</v>
      </c>
      <c r="K41" s="25">
        <v>30.911292852023401</v>
      </c>
      <c r="L41" s="25">
        <v>30.989666020546199</v>
      </c>
      <c r="M41" s="25">
        <v>30.261738177109201</v>
      </c>
      <c r="N41" s="25">
        <v>30.317769609690099</v>
      </c>
      <c r="O41" s="25">
        <v>31.270070806127698</v>
      </c>
    </row>
    <row r="42" spans="1:16" ht="18" customHeight="1">
      <c r="A42" s="18" t="s">
        <v>36</v>
      </c>
      <c r="B42" s="26">
        <f t="shared" ref="B42:H42" si="28">B59/B74*100</f>
        <v>43.894341052160698</v>
      </c>
      <c r="C42" s="26">
        <f t="shared" si="28"/>
        <v>43.545919672497703</v>
      </c>
      <c r="D42" s="26">
        <f t="shared" si="28"/>
        <v>44.787577947402603</v>
      </c>
      <c r="E42" s="26">
        <f t="shared" si="28"/>
        <v>44.124594823722497</v>
      </c>
      <c r="F42" s="26">
        <f t="shared" si="28"/>
        <v>47.172936621158797</v>
      </c>
      <c r="G42" s="26">
        <f t="shared" si="28"/>
        <v>46.733629748923398</v>
      </c>
      <c r="H42" s="26">
        <f t="shared" si="28"/>
        <v>46.238225250096697</v>
      </c>
      <c r="I42" s="26">
        <v>43.7916641517835</v>
      </c>
      <c r="J42" s="26">
        <v>42.623957691772901</v>
      </c>
      <c r="K42" s="26">
        <v>42.341931194869403</v>
      </c>
      <c r="L42" s="26">
        <v>42.172016135691401</v>
      </c>
      <c r="M42" s="26">
        <v>42.679318108074497</v>
      </c>
      <c r="N42" s="26">
        <v>42.629316359827797</v>
      </c>
      <c r="O42" s="26">
        <v>42.3877784870215</v>
      </c>
    </row>
    <row r="43" spans="1:16" ht="18" customHeight="1">
      <c r="B43" s="27"/>
      <c r="C43" s="27"/>
      <c r="D43" s="27"/>
      <c r="E43" s="27"/>
      <c r="F43" s="27"/>
      <c r="G43" s="27"/>
      <c r="H43" s="27"/>
    </row>
    <row r="44" spans="1:16" ht="18" customHeight="1">
      <c r="A44" s="4" t="s">
        <v>37</v>
      </c>
      <c r="B44" s="4"/>
      <c r="C44" s="4"/>
      <c r="D44" s="4"/>
      <c r="E44" s="4"/>
      <c r="F44" s="4"/>
      <c r="G44" s="4"/>
      <c r="H44" s="4"/>
      <c r="I44" s="7"/>
      <c r="J44" s="7"/>
      <c r="K44" s="7"/>
      <c r="L44" s="7"/>
    </row>
    <row r="45" spans="1:16" ht="18" customHeight="1">
      <c r="B45" s="28" t="s">
        <v>38</v>
      </c>
      <c r="C45" s="28"/>
      <c r="D45" s="28"/>
      <c r="E45" s="28"/>
      <c r="F45" s="28"/>
      <c r="G45" s="28"/>
      <c r="H45" s="28"/>
      <c r="M45" s="4"/>
      <c r="O45" s="4" t="s">
        <v>39</v>
      </c>
    </row>
    <row r="46" spans="1:16" ht="18" customHeight="1">
      <c r="A46" s="29" t="s">
        <v>40</v>
      </c>
      <c r="B46" s="30" t="s">
        <v>41</v>
      </c>
      <c r="C46" s="30" t="s">
        <v>42</v>
      </c>
      <c r="D46" s="30" t="s">
        <v>43</v>
      </c>
      <c r="E46" s="30" t="s">
        <v>44</v>
      </c>
      <c r="F46" s="30" t="s">
        <v>45</v>
      </c>
      <c r="G46" s="30" t="s">
        <v>46</v>
      </c>
      <c r="H46" s="30" t="s">
        <v>47</v>
      </c>
      <c r="I46" s="30" t="s">
        <v>48</v>
      </c>
      <c r="J46" s="30" t="s">
        <v>49</v>
      </c>
      <c r="K46" s="30" t="s">
        <v>50</v>
      </c>
      <c r="L46" s="30" t="s">
        <v>51</v>
      </c>
      <c r="M46" s="23">
        <v>2023</v>
      </c>
      <c r="N46" s="172" t="s">
        <v>3</v>
      </c>
      <c r="O46" s="23">
        <v>2025</v>
      </c>
    </row>
    <row r="47" spans="1:16" ht="18" customHeight="1">
      <c r="A47" s="28" t="s">
        <v>52</v>
      </c>
      <c r="B47" s="31">
        <f t="shared" ref="B47:H47" si="29">SUM(B48:B51)</f>
        <v>16520682.437803401</v>
      </c>
      <c r="C47" s="31">
        <f t="shared" si="29"/>
        <v>19524742.121461</v>
      </c>
      <c r="D47" s="31">
        <f t="shared" si="29"/>
        <v>21283802.613424599</v>
      </c>
      <c r="E47" s="31">
        <f t="shared" si="29"/>
        <v>25201674.623714499</v>
      </c>
      <c r="F47" s="31">
        <f t="shared" si="29"/>
        <v>27010875.558526602</v>
      </c>
      <c r="G47" s="31">
        <f t="shared" si="29"/>
        <v>30644571.958372802</v>
      </c>
      <c r="H47" s="32">
        <f t="shared" si="29"/>
        <v>32278175.0970174</v>
      </c>
      <c r="I47" s="32">
        <v>34531748.811658002</v>
      </c>
      <c r="J47" s="32">
        <v>37721484.241703697</v>
      </c>
      <c r="K47" s="32">
        <v>40397851.933402598</v>
      </c>
      <c r="L47" s="32">
        <v>44642340.437429599</v>
      </c>
      <c r="M47" s="32">
        <v>48551924.481360503</v>
      </c>
      <c r="N47" s="32">
        <v>52873629.615025699</v>
      </c>
      <c r="O47" s="32">
        <v>56826257.4274204</v>
      </c>
      <c r="P47" s="33"/>
    </row>
    <row r="48" spans="1:16" ht="18" customHeight="1">
      <c r="A48" s="34" t="s">
        <v>53</v>
      </c>
      <c r="B48" s="35">
        <v>8797362.1132017691</v>
      </c>
      <c r="C48" s="14">
        <v>10500527.602967501</v>
      </c>
      <c r="D48" s="35">
        <v>11562090.038869999</v>
      </c>
      <c r="E48" s="14">
        <v>13279392.2750671</v>
      </c>
      <c r="F48" s="35">
        <f>'[1]GDP Bei za Miaka husika'!$C$6</f>
        <v>14944114.650429601</v>
      </c>
      <c r="G48" s="35">
        <f>'[1]GDP Bei za Miaka husika'!$D$6</f>
        <v>17330383.0918817</v>
      </c>
      <c r="H48" s="35">
        <f>'[1]GDP Bei za Miaka husika'!$E$6</f>
        <v>17305376.820276901</v>
      </c>
      <c r="I48" s="9">
        <v>18476137.6399232</v>
      </c>
      <c r="J48" s="9">
        <v>19792431.482538</v>
      </c>
      <c r="K48" s="9">
        <v>20480487.186034899</v>
      </c>
      <c r="L48" s="9">
        <v>22724997.6056397</v>
      </c>
      <c r="M48" s="9">
        <v>25022644.962671801</v>
      </c>
      <c r="N48" s="9">
        <v>27096205.3564444</v>
      </c>
      <c r="O48" s="9">
        <v>29769594.7371228</v>
      </c>
      <c r="P48" s="25"/>
    </row>
    <row r="49" spans="1:19" ht="18" customHeight="1">
      <c r="A49" s="34" t="s">
        <v>54</v>
      </c>
      <c r="B49" s="35">
        <v>4633266.0498876404</v>
      </c>
      <c r="C49" s="14">
        <v>5579311.85630887</v>
      </c>
      <c r="D49" s="35">
        <v>5585210.5964898597</v>
      </c>
      <c r="E49" s="14">
        <v>7158456.5474439403</v>
      </c>
      <c r="F49" s="35">
        <f>'[1]GDP Bei za Miaka husika'!$C$7</f>
        <v>7270924.7076352797</v>
      </c>
      <c r="G49" s="35">
        <f>'[1]GDP Bei za Miaka husika'!$D$7</f>
        <v>7812620.7486101603</v>
      </c>
      <c r="H49" s="35">
        <f>'[1]GDP Bei za Miaka husika'!$E$7</f>
        <v>9199305.3641383201</v>
      </c>
      <c r="I49" s="9">
        <v>9445788.0467262603</v>
      </c>
      <c r="J49" s="9">
        <v>10921487.202201899</v>
      </c>
      <c r="K49" s="9">
        <v>12026380.0649151</v>
      </c>
      <c r="L49" s="9">
        <v>12950839.3231724</v>
      </c>
      <c r="M49" s="9">
        <v>14021127.1577462</v>
      </c>
      <c r="N49" s="9">
        <v>15134993.465687601</v>
      </c>
      <c r="O49" s="9">
        <v>15689295.6659937</v>
      </c>
      <c r="P49" s="25"/>
    </row>
    <row r="50" spans="1:19" ht="18" customHeight="1">
      <c r="A50" s="34" t="s">
        <v>55</v>
      </c>
      <c r="B50" s="35">
        <v>1736757.1847985999</v>
      </c>
      <c r="C50" s="14">
        <v>2069113.1587993801</v>
      </c>
      <c r="D50" s="35">
        <v>2477897.0900556799</v>
      </c>
      <c r="E50" s="14">
        <v>2920424.7936117202</v>
      </c>
      <c r="F50" s="35">
        <f>'[1]GDP Bei za Miaka husika'!$C$8</f>
        <v>3121088.7144549</v>
      </c>
      <c r="G50" s="35">
        <f>'[1]GDP Bei za Miaka husika'!$D$8</f>
        <v>3508931.7231296501</v>
      </c>
      <c r="H50" s="35">
        <f>'[1]GDP Bei za Miaka husika'!$E$8</f>
        <v>3756539.6824332299</v>
      </c>
      <c r="I50" s="9">
        <v>3980089.8819663199</v>
      </c>
      <c r="J50" s="9">
        <v>4169892.9248904102</v>
      </c>
      <c r="K50" s="9">
        <v>4516475.7891171202</v>
      </c>
      <c r="L50" s="9">
        <v>5119861.7588472096</v>
      </c>
      <c r="M50" s="9">
        <v>5390362.2838540003</v>
      </c>
      <c r="N50" s="9">
        <v>5794641.73807343</v>
      </c>
      <c r="O50" s="9">
        <v>6172889.93931258</v>
      </c>
      <c r="P50" s="25"/>
    </row>
    <row r="51" spans="1:19" ht="18" customHeight="1">
      <c r="A51" s="34" t="s">
        <v>56</v>
      </c>
      <c r="B51" s="35">
        <v>1353297.0899153501</v>
      </c>
      <c r="C51" s="14">
        <v>1375789.50338529</v>
      </c>
      <c r="D51" s="35">
        <v>1658604.8880090599</v>
      </c>
      <c r="E51" s="14">
        <v>1843401.00759175</v>
      </c>
      <c r="F51" s="35">
        <f>'[1]GDP Bei za Miaka husika'!$C$9</f>
        <v>1674747.4860068101</v>
      </c>
      <c r="G51" s="35">
        <f>'[1]GDP Bei za Miaka husika'!$D$9</f>
        <v>1992636.39475124</v>
      </c>
      <c r="H51" s="35">
        <f>'[1]GDP Bei za Miaka husika'!$E$9</f>
        <v>2016953.23016893</v>
      </c>
      <c r="I51" s="9">
        <v>2587867.0791175598</v>
      </c>
      <c r="J51" s="9">
        <v>2791989.7267161901</v>
      </c>
      <c r="K51" s="9">
        <v>3325857.0274784402</v>
      </c>
      <c r="L51" s="9">
        <v>3796016.9772719401</v>
      </c>
      <c r="M51" s="9">
        <v>4061799.3544453001</v>
      </c>
      <c r="N51" s="9">
        <v>4786931.0581427198</v>
      </c>
      <c r="O51" s="9">
        <v>5128759.2969543003</v>
      </c>
      <c r="P51" s="25"/>
    </row>
    <row r="52" spans="1:19" ht="18" customHeight="1">
      <c r="A52" s="34" t="s">
        <v>57</v>
      </c>
      <c r="B52" s="35"/>
      <c r="C52" s="14"/>
      <c r="D52" s="35"/>
      <c r="E52" s="14"/>
      <c r="F52" s="35"/>
      <c r="G52" s="35"/>
      <c r="H52" s="35"/>
      <c r="I52" s="9">
        <v>41866.163924710498</v>
      </c>
      <c r="J52" s="9">
        <v>45682.905357240103</v>
      </c>
      <c r="K52" s="9">
        <v>48651.865857039498</v>
      </c>
      <c r="L52" s="9">
        <v>50624.772498384598</v>
      </c>
      <c r="M52" s="9">
        <v>55990.722643199399</v>
      </c>
      <c r="N52" s="9">
        <v>60857.996677501404</v>
      </c>
      <c r="O52" s="9">
        <v>65717.788036993894</v>
      </c>
      <c r="P52" s="25"/>
    </row>
    <row r="53" spans="1:19" ht="18" customHeight="1">
      <c r="A53" s="36" t="s">
        <v>58</v>
      </c>
      <c r="B53" s="31">
        <f t="shared" ref="B53:H53" si="30">SUM(B54:B58)</f>
        <v>15828627.005060799</v>
      </c>
      <c r="C53" s="31">
        <f t="shared" si="30"/>
        <v>18570321.971062802</v>
      </c>
      <c r="D53" s="31">
        <f t="shared" si="30"/>
        <v>20767733.600011598</v>
      </c>
      <c r="E53" s="31">
        <f t="shared" si="30"/>
        <v>23103647.259384699</v>
      </c>
      <c r="F53" s="31">
        <f t="shared" si="30"/>
        <v>23378665.132213902</v>
      </c>
      <c r="G53" s="31">
        <f t="shared" si="30"/>
        <v>26196220.367792901</v>
      </c>
      <c r="H53" s="31">
        <f t="shared" si="30"/>
        <v>31943444.2291792</v>
      </c>
      <c r="I53" s="37">
        <v>37621647.356596097</v>
      </c>
      <c r="J53" s="37">
        <v>42629017.658376902</v>
      </c>
      <c r="K53" s="37">
        <v>46687863.759557903</v>
      </c>
      <c r="L53" s="37">
        <v>51547612.9534325</v>
      </c>
      <c r="M53" s="37">
        <v>54298705.896830797</v>
      </c>
      <c r="N53" s="37">
        <v>59254634.058653504</v>
      </c>
      <c r="O53" s="37">
        <v>67456948.112461597</v>
      </c>
      <c r="P53" s="33"/>
    </row>
    <row r="54" spans="1:19" ht="18" customHeight="1">
      <c r="A54" s="38" t="s">
        <v>59</v>
      </c>
      <c r="B54" s="35">
        <v>3071557.9033699399</v>
      </c>
      <c r="C54" s="14">
        <v>3125480.4340036898</v>
      </c>
      <c r="D54" s="35">
        <v>3097933.3861746602</v>
      </c>
      <c r="E54" s="14">
        <v>4055619.4186553201</v>
      </c>
      <c r="F54" s="35">
        <f>'[1]GDP Bei za Miaka husika'!$C$11</f>
        <v>6073900.0714207096</v>
      </c>
      <c r="G54" s="35">
        <f>'[1]GDP Bei za Miaka husika'!$D$11</f>
        <v>5525810.64538169</v>
      </c>
      <c r="H54" s="35">
        <f>'[1]GDP Bei za Miaka husika'!$E$11</f>
        <v>6919082.3456000099</v>
      </c>
      <c r="I54" s="35">
        <v>7382971.097573</v>
      </c>
      <c r="J54" s="35">
        <v>10570921.766812</v>
      </c>
      <c r="K54" s="35">
        <v>11494047.5858844</v>
      </c>
      <c r="L54" s="35">
        <v>12038250.8727211</v>
      </c>
      <c r="M54" s="35">
        <v>13084075.920065699</v>
      </c>
      <c r="N54" s="35">
        <v>16569193.083666001</v>
      </c>
      <c r="O54" s="35">
        <v>24119805.157574199</v>
      </c>
      <c r="P54" s="25"/>
    </row>
    <row r="55" spans="1:19" ht="18" customHeight="1">
      <c r="A55" s="38" t="s">
        <v>60</v>
      </c>
      <c r="B55" s="35">
        <v>5881780.4069424896</v>
      </c>
      <c r="C55" s="14">
        <v>6648876.1713179601</v>
      </c>
      <c r="D55" s="35">
        <v>7533518.9998027198</v>
      </c>
      <c r="E55" s="14">
        <v>7411671.7844324298</v>
      </c>
      <c r="F55" s="35">
        <f>'[1]GDP Bei za Miaka husika'!$C$12</f>
        <v>4693772.5263548</v>
      </c>
      <c r="G55" s="35">
        <f>'[1]GDP Bei za Miaka husika'!$D$12</f>
        <v>6498263.0802160501</v>
      </c>
      <c r="H55" s="35">
        <f>'[1]GDP Bei za Miaka husika'!$E$12</f>
        <v>8183206.7480589096</v>
      </c>
      <c r="I55" s="35">
        <v>10123641.7164794</v>
      </c>
      <c r="J55" s="35">
        <v>10954377.0824627</v>
      </c>
      <c r="K55" s="35">
        <v>12393951.547861399</v>
      </c>
      <c r="L55" s="35">
        <v>13409855.4682648</v>
      </c>
      <c r="M55" s="35">
        <v>13908275.2120289</v>
      </c>
      <c r="N55" s="35">
        <v>14425002.5598523</v>
      </c>
      <c r="O55" s="35">
        <v>13823046.4273491</v>
      </c>
      <c r="P55" s="25"/>
    </row>
    <row r="56" spans="1:19" ht="18" customHeight="1">
      <c r="A56" s="38" t="s">
        <v>61</v>
      </c>
      <c r="B56" s="35">
        <v>522828.81573835498</v>
      </c>
      <c r="C56" s="14">
        <v>550300.06308532599</v>
      </c>
      <c r="D56" s="35">
        <v>818692.78426427697</v>
      </c>
      <c r="E56" s="14">
        <v>798801.19290113205</v>
      </c>
      <c r="F56" s="35">
        <f>'[1]GDP Bei za Miaka husika'!$C$13</f>
        <v>500473.03794063599</v>
      </c>
      <c r="G56" s="35">
        <f>'[1]GDP Bei za Miaka husika'!$D$13</f>
        <v>514730.00397013797</v>
      </c>
      <c r="H56" s="35">
        <f>'[1]GDP Bei za Miaka husika'!$E$13</f>
        <v>516099.16084505699</v>
      </c>
      <c r="I56" s="35">
        <v>541730.98985463998</v>
      </c>
      <c r="J56" s="35">
        <v>664722.18044666504</v>
      </c>
      <c r="K56" s="35">
        <v>702849.82800182595</v>
      </c>
      <c r="L56" s="35">
        <v>604956.401347648</v>
      </c>
      <c r="M56" s="35">
        <v>814896.193552549</v>
      </c>
      <c r="N56" s="35">
        <v>886953.44325064495</v>
      </c>
      <c r="O56" s="35">
        <v>748355.06524446094</v>
      </c>
      <c r="P56" s="25"/>
      <c r="Q56" s="2"/>
      <c r="R56" s="2"/>
      <c r="S56" s="2"/>
    </row>
    <row r="57" spans="1:19" ht="18" customHeight="1">
      <c r="A57" s="38" t="s">
        <v>62</v>
      </c>
      <c r="B57" s="35">
        <v>279325.821480393</v>
      </c>
      <c r="C57" s="14">
        <v>324028.03898981598</v>
      </c>
      <c r="D57" s="35">
        <v>371581.06568820798</v>
      </c>
      <c r="E57" s="14">
        <v>390758.08580412401</v>
      </c>
      <c r="F57" s="35">
        <f>'[1]GDP Bei za Miaka husika'!$C$14</f>
        <v>516669.11391872802</v>
      </c>
      <c r="G57" s="35">
        <f>'[1]GDP Bei za Miaka husika'!$D$14</f>
        <v>582091.71058290696</v>
      </c>
      <c r="H57" s="35">
        <f>'[1]GDP Bei za Miaka husika'!$E$14</f>
        <v>630858.86077367805</v>
      </c>
      <c r="I57" s="35">
        <v>680655.91900054202</v>
      </c>
      <c r="J57" s="35">
        <v>740704.35790446401</v>
      </c>
      <c r="K57" s="35">
        <v>790880.56772240601</v>
      </c>
      <c r="L57" s="35">
        <v>819720.92111512797</v>
      </c>
      <c r="M57" s="35">
        <v>833779.386342493</v>
      </c>
      <c r="N57" s="35">
        <v>880822.82715255499</v>
      </c>
      <c r="O57" s="35">
        <v>906218.70520204899</v>
      </c>
      <c r="P57" s="25"/>
      <c r="Q57" s="2"/>
      <c r="R57" s="2"/>
      <c r="S57" s="2"/>
    </row>
    <row r="58" spans="1:19" ht="18" customHeight="1">
      <c r="A58" s="38" t="s">
        <v>63</v>
      </c>
      <c r="B58" s="35">
        <v>6073134.0575296097</v>
      </c>
      <c r="C58" s="14">
        <v>7921637.2636659797</v>
      </c>
      <c r="D58" s="35">
        <v>8946007.3640816901</v>
      </c>
      <c r="E58" s="14">
        <v>10446796.7775917</v>
      </c>
      <c r="F58" s="35">
        <f>'[1]GDP Bei za Miaka husika'!$C$15</f>
        <v>11593850.382579001</v>
      </c>
      <c r="G58" s="35">
        <f>'[1]GDP Bei za Miaka husika'!$D$15</f>
        <v>13075324.9276421</v>
      </c>
      <c r="H58" s="35">
        <f>'[1]GDP Bei za Miaka husika'!$E$15</f>
        <v>15694197.1139015</v>
      </c>
      <c r="I58" s="35">
        <v>18892647.633688498</v>
      </c>
      <c r="J58" s="35">
        <v>19698292.2707511</v>
      </c>
      <c r="K58" s="35">
        <v>21306134.230087999</v>
      </c>
      <c r="L58" s="35">
        <v>24674829.289983898</v>
      </c>
      <c r="M58" s="35">
        <v>25657679.184841201</v>
      </c>
      <c r="N58" s="35">
        <v>26492662.144731998</v>
      </c>
      <c r="O58" s="35">
        <v>27859522.757091701</v>
      </c>
      <c r="P58" s="25"/>
    </row>
    <row r="59" spans="1:19" ht="18" customHeight="1">
      <c r="A59" s="36" t="s">
        <v>64</v>
      </c>
      <c r="B59" s="31">
        <f t="shared" ref="B59:H59" si="31">SUM(B60:B73)</f>
        <v>25308527.662193</v>
      </c>
      <c r="C59" s="31">
        <f t="shared" si="31"/>
        <v>29384671.422652699</v>
      </c>
      <c r="D59" s="31">
        <f t="shared" si="31"/>
        <v>34111643.466267601</v>
      </c>
      <c r="E59" s="31">
        <f t="shared" si="31"/>
        <v>38146528.8564239</v>
      </c>
      <c r="F59" s="31">
        <f t="shared" si="31"/>
        <v>44996304.116455398</v>
      </c>
      <c r="G59" s="31">
        <f t="shared" si="31"/>
        <v>49869674.443468899</v>
      </c>
      <c r="H59" s="31">
        <f t="shared" si="31"/>
        <v>55234294.517704301</v>
      </c>
      <c r="I59" s="31">
        <v>56214389.640411802</v>
      </c>
      <c r="J59" s="31">
        <v>59691401.7718971</v>
      </c>
      <c r="K59" s="31">
        <v>63952495.432853997</v>
      </c>
      <c r="L59" s="31">
        <v>70148118.530456394</v>
      </c>
      <c r="M59" s="31">
        <v>76579597.915515199</v>
      </c>
      <c r="N59" s="31">
        <v>83316964.723711699</v>
      </c>
      <c r="O59" s="31">
        <v>91440476.4776292</v>
      </c>
      <c r="P59" s="33"/>
    </row>
    <row r="60" spans="1:19" ht="18" customHeight="1">
      <c r="A60" s="38" t="s">
        <v>65</v>
      </c>
      <c r="B60" s="35">
        <v>6448378.3183162501</v>
      </c>
      <c r="C60" s="14">
        <v>7063672.6583589902</v>
      </c>
      <c r="D60" s="35">
        <v>8045701.6005100301</v>
      </c>
      <c r="E60" s="14">
        <v>8747862.1211202107</v>
      </c>
      <c r="F60" s="35">
        <f>'[1]GDP Bei za Miaka husika'!$C$17</f>
        <v>8676429.52229359</v>
      </c>
      <c r="G60" s="35">
        <f>'[1]GDP Bei za Miaka husika'!$D$17</f>
        <v>9700335.6999028102</v>
      </c>
      <c r="H60" s="35">
        <f>'[1]GDP Bei za Miaka husika'!$E$17</f>
        <v>11190155.5817974</v>
      </c>
      <c r="I60" s="35">
        <v>12261827.3992036</v>
      </c>
      <c r="J60" s="35">
        <v>12860757.5067802</v>
      </c>
      <c r="K60" s="35">
        <v>14064171.321453299</v>
      </c>
      <c r="L60" s="35">
        <v>15277282.288052499</v>
      </c>
      <c r="M60" s="35">
        <v>16667537.9594466</v>
      </c>
      <c r="N60" s="35">
        <v>18297797.1221991</v>
      </c>
      <c r="O60" s="35">
        <v>20067581.8260529</v>
      </c>
      <c r="P60" s="25"/>
    </row>
    <row r="61" spans="1:19" ht="18" customHeight="1">
      <c r="A61" s="38" t="s">
        <v>66</v>
      </c>
      <c r="B61" s="35">
        <v>3747784.4576636301</v>
      </c>
      <c r="C61" s="14">
        <v>5246332.5577180702</v>
      </c>
      <c r="D61" s="35">
        <v>6167365.60041147</v>
      </c>
      <c r="E61" s="14">
        <v>6929894.8638267899</v>
      </c>
      <c r="F61" s="35">
        <f>'[1]GDP Bei za Miaka husika'!$C$18</f>
        <v>8172780.9676683201</v>
      </c>
      <c r="G61" s="35">
        <f>'[1]GDP Bei za Miaka husika'!$D$18</f>
        <v>8410783.95305386</v>
      </c>
      <c r="H61" s="35">
        <f>'[1]GDP Bei za Miaka husika'!$E$18</f>
        <v>9551334.1341899894</v>
      </c>
      <c r="I61" s="35">
        <v>10569575.6200129</v>
      </c>
      <c r="J61" s="35">
        <v>11910558.969201799</v>
      </c>
      <c r="K61" s="35">
        <v>12594395.112542801</v>
      </c>
      <c r="L61" s="35">
        <v>13897703.699341301</v>
      </c>
      <c r="M61" s="35">
        <v>15590667.6117897</v>
      </c>
      <c r="N61" s="35">
        <v>17108754.1656969</v>
      </c>
      <c r="O61" s="35">
        <v>19504757.5581862</v>
      </c>
      <c r="P61" s="25"/>
    </row>
    <row r="62" spans="1:19" ht="18" customHeight="1">
      <c r="A62" s="38" t="s">
        <v>67</v>
      </c>
      <c r="B62" s="35">
        <v>1253969.98924217</v>
      </c>
      <c r="C62" s="14">
        <v>1317190.74454784</v>
      </c>
      <c r="D62" s="35">
        <v>1330370.8520022801</v>
      </c>
      <c r="E62" s="14">
        <v>1421916.0998780299</v>
      </c>
      <c r="F62" s="35">
        <f>'[1]GDP Bei za Miaka husika'!$C$19</f>
        <v>2754807.7576785898</v>
      </c>
      <c r="G62" s="35">
        <f>'[1]GDP Bei za Miaka husika'!$D$19</f>
        <v>2997401.7324663298</v>
      </c>
      <c r="H62" s="35">
        <f>'[1]GDP Bei za Miaka husika'!$E$19</f>
        <v>3261122.1403659098</v>
      </c>
      <c r="I62" s="35">
        <v>3608481.1128016599</v>
      </c>
      <c r="J62" s="35">
        <v>2990521.1684413701</v>
      </c>
      <c r="K62" s="35">
        <v>3331277.0291760401</v>
      </c>
      <c r="L62" s="35">
        <v>3819120.2059518099</v>
      </c>
      <c r="M62" s="35">
        <v>4166733.5752262198</v>
      </c>
      <c r="N62" s="35">
        <v>4313521.1784610897</v>
      </c>
      <c r="O62" s="35">
        <v>4212320.2821829403</v>
      </c>
      <c r="P62" s="25"/>
    </row>
    <row r="63" spans="1:19" ht="18" customHeight="1">
      <c r="A63" s="38" t="s">
        <v>68</v>
      </c>
      <c r="B63" s="35">
        <v>1282255.0705478301</v>
      </c>
      <c r="C63" s="14">
        <v>1433178.7103897801</v>
      </c>
      <c r="D63" s="35">
        <v>1598596.8798792399</v>
      </c>
      <c r="E63" s="14">
        <v>1681098.00981224</v>
      </c>
      <c r="F63" s="35">
        <f>'[1]GDP Bei za Miaka husika'!$C$20</f>
        <v>1727250.7485877599</v>
      </c>
      <c r="G63" s="35">
        <f>'[1]GDP Bei za Miaka husika'!$D$20</f>
        <v>1924732.91059401</v>
      </c>
      <c r="H63" s="35">
        <f>'[1]GDP Bei za Miaka husika'!$E$20</f>
        <v>2033575.88438459</v>
      </c>
      <c r="I63" s="35">
        <v>2166463.3713327399</v>
      </c>
      <c r="J63" s="35">
        <v>2552983.09234899</v>
      </c>
      <c r="K63" s="35">
        <v>2518781.6732257698</v>
      </c>
      <c r="L63" s="35">
        <v>2789752.3233094499</v>
      </c>
      <c r="M63" s="35">
        <v>3158074.9764764402</v>
      </c>
      <c r="N63" s="35">
        <v>3497660.8758673002</v>
      </c>
      <c r="O63" s="35">
        <v>3736320.8292228002</v>
      </c>
      <c r="P63" s="25"/>
    </row>
    <row r="64" spans="1:19" ht="18" customHeight="1">
      <c r="A64" s="38" t="s">
        <v>69</v>
      </c>
      <c r="B64" s="35">
        <v>2561996.5867301002</v>
      </c>
      <c r="C64" s="14">
        <v>2541197.7252715402</v>
      </c>
      <c r="D64" s="35">
        <v>3614990.5144536002</v>
      </c>
      <c r="E64" s="14">
        <v>4189021.4581138398</v>
      </c>
      <c r="F64" s="35">
        <f>'[1]GDP Bei za Miaka husika'!$C$21</f>
        <v>4672658.7663495596</v>
      </c>
      <c r="G64" s="35">
        <f>'[1]GDP Bei za Miaka husika'!$D$21</f>
        <v>4560621.6660003699</v>
      </c>
      <c r="H64" s="35">
        <f>'[1]GDP Bei za Miaka husika'!$E$21</f>
        <v>4721038.2059263196</v>
      </c>
      <c r="I64" s="35">
        <v>5075182.2359679798</v>
      </c>
      <c r="J64" s="35">
        <v>5656024.1452244204</v>
      </c>
      <c r="K64" s="35">
        <v>5763931.8149812398</v>
      </c>
      <c r="L64" s="35">
        <v>7018582.8185434304</v>
      </c>
      <c r="M64" s="35">
        <v>7434679.9258641601</v>
      </c>
      <c r="N64" s="35">
        <v>8357599.1063092798</v>
      </c>
      <c r="O64" s="35">
        <v>10024522.2303803</v>
      </c>
      <c r="P64" s="25"/>
    </row>
    <row r="65" spans="1:16" ht="18" customHeight="1">
      <c r="A65" s="38" t="s">
        <v>70</v>
      </c>
      <c r="B65" s="35">
        <v>2308220.7254804699</v>
      </c>
      <c r="C65" s="14">
        <v>2551028.9161691102</v>
      </c>
      <c r="D65" s="35">
        <v>2721060.8292281702</v>
      </c>
      <c r="E65" s="14">
        <v>2949597.61698128</v>
      </c>
      <c r="F65" s="35">
        <f>'[1]GDP Bei za Miaka husika'!$C$22</f>
        <v>3374788.2353442698</v>
      </c>
      <c r="G65" s="35">
        <f>'[1]GDP Bei za Miaka husika'!$D$22</f>
        <v>3546927.7643433399</v>
      </c>
      <c r="H65" s="35">
        <f>'[1]GDP Bei za Miaka husika'!$E$22</f>
        <v>3779912.72958636</v>
      </c>
      <c r="I65" s="35">
        <v>3962175.0607237499</v>
      </c>
      <c r="J65" s="35">
        <v>4063954.2537295199</v>
      </c>
      <c r="K65" s="35">
        <v>4299643.2061516298</v>
      </c>
      <c r="L65" s="35">
        <v>4580397.3956740098</v>
      </c>
      <c r="M65" s="35">
        <v>4868356.3267081603</v>
      </c>
      <c r="N65" s="35">
        <v>5176789.7713119797</v>
      </c>
      <c r="O65" s="35">
        <v>5470016.6762329899</v>
      </c>
      <c r="P65" s="25"/>
    </row>
    <row r="66" spans="1:16" ht="18" customHeight="1">
      <c r="A66" s="38" t="s">
        <v>71</v>
      </c>
      <c r="B66" s="35">
        <v>282743.78808025498</v>
      </c>
      <c r="C66" s="14">
        <v>353037.78530022502</v>
      </c>
      <c r="D66" s="35">
        <v>433939.23699094501</v>
      </c>
      <c r="E66" s="14">
        <v>518122.72450859298</v>
      </c>
      <c r="F66" s="35">
        <f>'[1]GDP Bei za Miaka husika'!$C$23</f>
        <v>418285.513773821</v>
      </c>
      <c r="G66" s="35">
        <f>'[1]GDP Bei za Miaka husika'!$D$23</f>
        <v>466287.04106531199</v>
      </c>
      <c r="H66" s="35">
        <f>'[1]GDP Bei za Miaka husika'!$E$23</f>
        <v>524085.390988942</v>
      </c>
      <c r="I66" s="35">
        <v>576174.67522309802</v>
      </c>
      <c r="J66" s="35">
        <v>554741.34226150997</v>
      </c>
      <c r="K66" s="35">
        <v>609827.89794225502</v>
      </c>
      <c r="L66" s="35">
        <v>648734.46925628104</v>
      </c>
      <c r="M66" s="35">
        <v>692099.76359183004</v>
      </c>
      <c r="N66" s="35">
        <v>737008.22532906604</v>
      </c>
      <c r="O66" s="35">
        <v>787699.29380201199</v>
      </c>
      <c r="P66" s="25"/>
    </row>
    <row r="67" spans="1:16" ht="18" customHeight="1">
      <c r="A67" s="38" t="s">
        <v>72</v>
      </c>
      <c r="B67" s="35">
        <v>1243364.7173538001</v>
      </c>
      <c r="C67" s="14">
        <v>1522883.6308921201</v>
      </c>
      <c r="D67" s="35">
        <v>1914455.57680726</v>
      </c>
      <c r="E67" s="14">
        <v>2183916.99724025</v>
      </c>
      <c r="F67" s="35">
        <f>'[1]GDP Bei za Miaka husika'!$C$24</f>
        <v>2708782.7486582501</v>
      </c>
      <c r="G67" s="35">
        <f>'[1]GDP Bei za Miaka husika'!$D$24</f>
        <v>3034362.00023979</v>
      </c>
      <c r="H67" s="35">
        <f>'[1]GDP Bei za Miaka husika'!$E$24</f>
        <v>3162331.5212808</v>
      </c>
      <c r="I67" s="35">
        <v>3233509.3230812801</v>
      </c>
      <c r="J67" s="35">
        <v>3097952.5875175698</v>
      </c>
      <c r="K67" s="35">
        <v>3197175.3967962</v>
      </c>
      <c r="L67" s="35">
        <v>3439213.6729444801</v>
      </c>
      <c r="M67" s="35">
        <v>3721675.4447665899</v>
      </c>
      <c r="N67" s="35">
        <v>3746762.4268921702</v>
      </c>
      <c r="O67" s="35">
        <v>3901247.4645963199</v>
      </c>
      <c r="P67" s="25"/>
    </row>
    <row r="68" spans="1:16" ht="18" customHeight="1">
      <c r="A68" s="38" t="s">
        <v>73</v>
      </c>
      <c r="B68" s="35">
        <v>2882065.3646914898</v>
      </c>
      <c r="C68" s="14">
        <v>3615291.66533991</v>
      </c>
      <c r="D68" s="35">
        <v>3973787.4984024498</v>
      </c>
      <c r="E68" s="14">
        <v>4548604.3570154402</v>
      </c>
      <c r="F68" s="35">
        <f>'[1]GDP Bei za Miaka husika'!$C$25</f>
        <v>5447006.0921016699</v>
      </c>
      <c r="G68" s="35">
        <f>'[1]GDP Bei za Miaka husika'!$D$25</f>
        <v>7705422.6049009897</v>
      </c>
      <c r="H68" s="35">
        <f>'[1]GDP Bei za Miaka husika'!$E$25</f>
        <v>9025826.1248321608</v>
      </c>
      <c r="I68" s="35">
        <v>6186903.2994333096</v>
      </c>
      <c r="J68" s="35">
        <v>7168903.8321032198</v>
      </c>
      <c r="K68" s="35">
        <v>8312655.7682305695</v>
      </c>
      <c r="L68" s="35">
        <v>8684963.3784220498</v>
      </c>
      <c r="M68" s="35">
        <v>9062156.5376083795</v>
      </c>
      <c r="N68" s="35">
        <v>9828954.7907471694</v>
      </c>
      <c r="O68" s="35">
        <v>10621074.0367254</v>
      </c>
      <c r="P68" s="25"/>
    </row>
    <row r="69" spans="1:16" ht="18" customHeight="1">
      <c r="A69" s="38" t="s">
        <v>74</v>
      </c>
      <c r="B69" s="35">
        <v>1498867.7405956399</v>
      </c>
      <c r="C69" s="14">
        <v>1728375.6551487399</v>
      </c>
      <c r="D69" s="35">
        <v>2027224.7025532499</v>
      </c>
      <c r="E69" s="14">
        <v>2413305.9378196402</v>
      </c>
      <c r="F69" s="35">
        <f>'[1]GDP Bei za Miaka husika'!$C$26</f>
        <v>3143620.1349945902</v>
      </c>
      <c r="G69" s="35">
        <f>'[1]GDP Bei za Miaka husika'!$D$26</f>
        <v>3236349.52271399</v>
      </c>
      <c r="H69" s="35">
        <f>'[1]GDP Bei za Miaka husika'!$E$26</f>
        <v>3408092.6512319902</v>
      </c>
      <c r="I69" s="35">
        <v>3599274.7449614401</v>
      </c>
      <c r="J69" s="35">
        <v>3749110.6737804599</v>
      </c>
      <c r="K69" s="35">
        <v>3826797.5524865799</v>
      </c>
      <c r="L69" s="35">
        <v>4114141.83125867</v>
      </c>
      <c r="M69" s="35">
        <v>4651031.4899862604</v>
      </c>
      <c r="N69" s="35">
        <v>5027390.9533733102</v>
      </c>
      <c r="O69" s="35">
        <v>5359506.8388934098</v>
      </c>
      <c r="P69" s="25"/>
    </row>
    <row r="70" spans="1:16" ht="18" customHeight="1">
      <c r="A70" s="39" t="s">
        <v>75</v>
      </c>
      <c r="B70" s="35">
        <v>1011197.16102202</v>
      </c>
      <c r="C70" s="14">
        <v>1113563.3381350799</v>
      </c>
      <c r="D70" s="35">
        <v>1233076.76986746</v>
      </c>
      <c r="E70" s="14">
        <v>1419089.90508558</v>
      </c>
      <c r="F70" s="35">
        <f>'[1]GDP Bei za Miaka husika'!$C$27</f>
        <v>1899650.9713797299</v>
      </c>
      <c r="G70" s="35">
        <f>'[1]GDP Bei za Miaka husika'!$D$27</f>
        <v>2028347.9249943099</v>
      </c>
      <c r="H70" s="35">
        <f>'[1]GDP Bei za Miaka husika'!$E$27</f>
        <v>2177086.08203129</v>
      </c>
      <c r="I70" s="35">
        <v>2409985.4393615699</v>
      </c>
      <c r="J70" s="35">
        <v>2433386.6963992901</v>
      </c>
      <c r="K70" s="35">
        <v>2680962.9407805698</v>
      </c>
      <c r="L70" s="35">
        <v>2949801.4889476802</v>
      </c>
      <c r="M70" s="35">
        <v>3252894.3330574799</v>
      </c>
      <c r="N70" s="35">
        <v>3650045.5504838</v>
      </c>
      <c r="O70" s="35">
        <v>3854222.1999779399</v>
      </c>
      <c r="P70" s="25"/>
    </row>
    <row r="71" spans="1:16" ht="18" customHeight="1">
      <c r="A71" s="38" t="s">
        <v>76</v>
      </c>
      <c r="B71" s="35">
        <v>174357.66016761601</v>
      </c>
      <c r="C71" s="14">
        <v>194938.282286753</v>
      </c>
      <c r="D71" s="35">
        <v>223468.071528859</v>
      </c>
      <c r="E71" s="14">
        <v>248510.056852757</v>
      </c>
      <c r="F71" s="35">
        <f>'[1]GDP Bei za Miaka husika'!$C$28</f>
        <v>433322.27037740801</v>
      </c>
      <c r="G71" s="35">
        <f>'[1]GDP Bei za Miaka husika'!$D$28</f>
        <v>462975.398716208</v>
      </c>
      <c r="H71" s="35">
        <f>'[1]GDP Bei za Miaka husika'!$E$28</f>
        <v>481880.752185233</v>
      </c>
      <c r="I71" s="35">
        <v>498036.35372840898</v>
      </c>
      <c r="J71" s="35">
        <v>485547.98954936402</v>
      </c>
      <c r="K71" s="35">
        <v>524180.18170435302</v>
      </c>
      <c r="L71" s="35">
        <v>557092.83092954697</v>
      </c>
      <c r="M71" s="35">
        <v>631423.74852749996</v>
      </c>
      <c r="N71" s="35">
        <v>657902.27986031596</v>
      </c>
      <c r="O71" s="35">
        <v>708911.42413011496</v>
      </c>
      <c r="P71" s="25"/>
    </row>
    <row r="72" spans="1:16" ht="18" customHeight="1">
      <c r="A72" s="38" t="s">
        <v>77</v>
      </c>
      <c r="B72" s="35">
        <v>474340.10474519001</v>
      </c>
      <c r="C72" s="14">
        <v>555957.43251508498</v>
      </c>
      <c r="D72" s="35">
        <v>661939.34698177001</v>
      </c>
      <c r="E72" s="14">
        <v>717898.05542494997</v>
      </c>
      <c r="F72" s="35">
        <f>'[1]GDP Bei za Miaka husika'!$C$29</f>
        <v>1299520.32737411</v>
      </c>
      <c r="G72" s="35">
        <f>'[1]GDP Bei za Miaka husika'!$D$29</f>
        <v>1512675.8581234</v>
      </c>
      <c r="H72" s="35">
        <f>'[1]GDP Bei za Miaka husika'!$E$29</f>
        <v>1619756.4496245501</v>
      </c>
      <c r="I72" s="35">
        <v>1751021.0911369501</v>
      </c>
      <c r="J72" s="35">
        <v>1836989.9888191801</v>
      </c>
      <c r="K72" s="35">
        <v>1879354.8598631299</v>
      </c>
      <c r="L72" s="35">
        <v>2002054.70954803</v>
      </c>
      <c r="M72" s="35">
        <v>2288467.3168114498</v>
      </c>
      <c r="N72" s="35">
        <v>2502697.7740387898</v>
      </c>
      <c r="O72" s="35">
        <v>2761460.9574546898</v>
      </c>
      <c r="P72" s="25"/>
    </row>
    <row r="73" spans="1:16" ht="18" customHeight="1">
      <c r="A73" s="38" t="s">
        <v>78</v>
      </c>
      <c r="B73" s="35">
        <v>138985.97755659101</v>
      </c>
      <c r="C73" s="14">
        <v>148022.320579433</v>
      </c>
      <c r="D73" s="35">
        <v>165665.98665077699</v>
      </c>
      <c r="E73" s="14">
        <v>177690.65274428099</v>
      </c>
      <c r="F73" s="35">
        <f>'[1]GDP Bei za Miaka husika'!$C$30</f>
        <v>267400.05987370899</v>
      </c>
      <c r="G73" s="35">
        <f>'[1]GDP Bei za Miaka husika'!$D$30</f>
        <v>282450.36635422299</v>
      </c>
      <c r="H73" s="35">
        <f>'[1]GDP Bei za Miaka husika'!$E$30</f>
        <v>298096.86927882099</v>
      </c>
      <c r="I73" s="35">
        <v>315779.91344312503</v>
      </c>
      <c r="J73" s="35">
        <v>329969.52574027202</v>
      </c>
      <c r="K73" s="35">
        <v>349340.67751950002</v>
      </c>
      <c r="L73" s="35">
        <v>369277.41827715997</v>
      </c>
      <c r="M73" s="35">
        <v>393798.90565440501</v>
      </c>
      <c r="N73" s="35">
        <v>414080.50314142299</v>
      </c>
      <c r="O73" s="35">
        <v>430834.859791191</v>
      </c>
      <c r="P73" s="25"/>
    </row>
    <row r="74" spans="1:16" ht="18" customHeight="1">
      <c r="A74" s="15" t="s">
        <v>79</v>
      </c>
      <c r="B74" s="31">
        <f t="shared" ref="B74:H74" si="32">B47+B53+B59</f>
        <v>57657837.105057202</v>
      </c>
      <c r="C74" s="31">
        <f t="shared" si="32"/>
        <v>67479735.515176505</v>
      </c>
      <c r="D74" s="31">
        <f t="shared" si="32"/>
        <v>76163179.679703698</v>
      </c>
      <c r="E74" s="31">
        <f t="shared" si="32"/>
        <v>86451850.739523098</v>
      </c>
      <c r="F74" s="31">
        <f t="shared" si="32"/>
        <v>95385844.807195798</v>
      </c>
      <c r="G74" s="31">
        <f t="shared" si="32"/>
        <v>106710466.76963501</v>
      </c>
      <c r="H74" s="31">
        <f t="shared" si="32"/>
        <v>119455913.84390099</v>
      </c>
      <c r="I74" s="31">
        <v>128367785.80866601</v>
      </c>
      <c r="J74" s="31">
        <v>140041903.671978</v>
      </c>
      <c r="K74" s="31">
        <v>151038211.12581399</v>
      </c>
      <c r="L74" s="31">
        <v>166338071.92131901</v>
      </c>
      <c r="M74" s="31">
        <v>179430228.29370701</v>
      </c>
      <c r="N74" s="31">
        <v>195445228.39739099</v>
      </c>
      <c r="O74" s="31">
        <v>215723682.01751101</v>
      </c>
      <c r="P74" s="25"/>
    </row>
    <row r="75" spans="1:16" ht="18" customHeight="1">
      <c r="A75" s="40" t="s">
        <v>80</v>
      </c>
      <c r="B75" s="35">
        <v>4635323</v>
      </c>
      <c r="C75" s="14">
        <v>5470981.2158386698</v>
      </c>
      <c r="D75" s="35">
        <v>6410207.5783498501</v>
      </c>
      <c r="E75" s="14">
        <v>7864579.4142312501</v>
      </c>
      <c r="F75" s="35">
        <f>'[1]GDP Bei za Miaka husika'!$C$32</f>
        <v>8362717.3351384401</v>
      </c>
      <c r="G75" s="35">
        <f>'[1]GDP Bei za Miaka husika'!$D$32</f>
        <v>8656809.8300000001</v>
      </c>
      <c r="H75" s="35">
        <f>'[1]GDP Bei za Miaka husika'!$E$32</f>
        <v>8910739.3900000006</v>
      </c>
      <c r="I75" s="35">
        <v>10767426.4724389</v>
      </c>
      <c r="J75" s="35">
        <v>9795079.3244449999</v>
      </c>
      <c r="K75" s="35">
        <v>10953685.7400652</v>
      </c>
      <c r="L75" s="35">
        <v>13071879.748953801</v>
      </c>
      <c r="M75" s="35">
        <v>13929708.639877601</v>
      </c>
      <c r="N75" s="35">
        <v>16529434.811842401</v>
      </c>
      <c r="O75" s="35">
        <v>18380321.275044698</v>
      </c>
      <c r="P75" s="33"/>
    </row>
    <row r="76" spans="1:16" s="3" customFormat="1" ht="18" customHeight="1">
      <c r="A76" s="41" t="s">
        <v>81</v>
      </c>
      <c r="B76" s="30">
        <f t="shared" ref="B76:H76" si="33">B74+B75</f>
        <v>62293160.105057202</v>
      </c>
      <c r="C76" s="30">
        <f t="shared" si="33"/>
        <v>72950716.731015101</v>
      </c>
      <c r="D76" s="30">
        <f t="shared" si="33"/>
        <v>82573387.258053496</v>
      </c>
      <c r="E76" s="30">
        <f t="shared" si="33"/>
        <v>94316430.153754294</v>
      </c>
      <c r="F76" s="30">
        <f t="shared" si="33"/>
        <v>103748562.142334</v>
      </c>
      <c r="G76" s="30">
        <f t="shared" si="33"/>
        <v>115367276.599635</v>
      </c>
      <c r="H76" s="30">
        <f t="shared" si="33"/>
        <v>128366653.23390099</v>
      </c>
      <c r="I76" s="30">
        <v>139135212.28110501</v>
      </c>
      <c r="J76" s="30">
        <v>149836982.99642301</v>
      </c>
      <c r="K76" s="30">
        <v>161991896.86588001</v>
      </c>
      <c r="L76" s="30">
        <v>179409951.67027199</v>
      </c>
      <c r="M76" s="30">
        <v>193359936.933584</v>
      </c>
      <c r="N76" s="30">
        <v>211974663.20923299</v>
      </c>
      <c r="O76" s="30">
        <v>234104003.29255599</v>
      </c>
      <c r="P76" s="25"/>
    </row>
    <row r="77" spans="1:16" ht="18" customHeight="1">
      <c r="A77" s="14"/>
      <c r="B77" s="27"/>
      <c r="C77" s="27"/>
      <c r="D77" s="27"/>
      <c r="E77" s="27"/>
      <c r="F77" s="27"/>
      <c r="G77" s="27"/>
      <c r="H77" s="42"/>
      <c r="I77" s="43"/>
      <c r="J77" s="43"/>
      <c r="K77" s="43"/>
      <c r="L77" s="43"/>
      <c r="M77" s="43"/>
      <c r="N77" s="43"/>
      <c r="O77" s="43"/>
    </row>
    <row r="78" spans="1:16" ht="18" customHeight="1">
      <c r="A78" s="4" t="s">
        <v>82</v>
      </c>
      <c r="B78" s="4"/>
      <c r="C78" s="4"/>
      <c r="D78" s="4"/>
      <c r="E78" s="4"/>
      <c r="F78" s="4"/>
      <c r="G78" s="4"/>
      <c r="H78" s="4"/>
      <c r="I78" s="7"/>
      <c r="J78" s="7"/>
      <c r="K78" s="7"/>
      <c r="L78" s="7"/>
    </row>
    <row r="79" spans="1:16" ht="18" customHeight="1">
      <c r="M79" s="4"/>
      <c r="O79" s="4" t="s">
        <v>83</v>
      </c>
    </row>
    <row r="80" spans="1:16" ht="18" customHeight="1">
      <c r="A80" s="29" t="s">
        <v>40</v>
      </c>
      <c r="B80" s="30" t="s">
        <v>41</v>
      </c>
      <c r="C80" s="30" t="s">
        <v>42</v>
      </c>
      <c r="D80" s="30" t="s">
        <v>43</v>
      </c>
      <c r="E80" s="30" t="s">
        <v>44</v>
      </c>
      <c r="F80" s="30" t="s">
        <v>45</v>
      </c>
      <c r="G80" s="30" t="s">
        <v>46</v>
      </c>
      <c r="H80" s="30" t="s">
        <v>47</v>
      </c>
      <c r="I80" s="30" t="s">
        <v>48</v>
      </c>
      <c r="J80" s="30" t="s">
        <v>49</v>
      </c>
      <c r="K80" s="30" t="s">
        <v>50</v>
      </c>
      <c r="L80" s="30" t="s">
        <v>51</v>
      </c>
      <c r="M80" s="23">
        <v>2023</v>
      </c>
      <c r="N80" s="172" t="s">
        <v>3</v>
      </c>
      <c r="O80" s="24">
        <v>2025</v>
      </c>
    </row>
    <row r="81" spans="1:19" ht="18" customHeight="1">
      <c r="A81" s="28" t="s">
        <v>52</v>
      </c>
      <c r="B81" s="44">
        <f t="shared" ref="B81:H85" si="34">100*B47/B$76</f>
        <v>26.520861054313698</v>
      </c>
      <c r="C81" s="44">
        <f t="shared" si="34"/>
        <v>26.764291012318498</v>
      </c>
      <c r="D81" s="44">
        <f t="shared" si="34"/>
        <v>25.775620112215599</v>
      </c>
      <c r="E81" s="44">
        <f t="shared" si="34"/>
        <v>26.7203440404082</v>
      </c>
      <c r="F81" s="44">
        <f t="shared" si="34"/>
        <v>26.034939666411901</v>
      </c>
      <c r="G81" s="44">
        <f t="shared" si="34"/>
        <v>26.5626205815019</v>
      </c>
      <c r="H81" s="33">
        <f t="shared" si="34"/>
        <v>25.145296137153601</v>
      </c>
      <c r="I81" s="33">
        <v>24.818842222263001</v>
      </c>
      <c r="J81" s="33">
        <v>25.1750158654785</v>
      </c>
      <c r="K81" s="33">
        <v>24.9381930300191</v>
      </c>
      <c r="L81" s="33">
        <v>24.882867433951098</v>
      </c>
      <c r="M81" s="33">
        <v>25.109609183435602</v>
      </c>
      <c r="N81" s="33">
        <v>24.943372389197201</v>
      </c>
      <c r="O81" s="33">
        <v>24.273936638497201</v>
      </c>
    </row>
    <row r="82" spans="1:19" ht="18" customHeight="1">
      <c r="A82" s="34" t="s">
        <v>53</v>
      </c>
      <c r="B82" s="45">
        <f t="shared" si="34"/>
        <v>14.1225169799783</v>
      </c>
      <c r="C82" s="46">
        <f t="shared" si="34"/>
        <v>14.394001969418801</v>
      </c>
      <c r="D82" s="45">
        <f t="shared" si="34"/>
        <v>14.002199041122999</v>
      </c>
      <c r="E82" s="46">
        <f t="shared" si="34"/>
        <v>14.0796171498635</v>
      </c>
      <c r="F82" s="45">
        <f t="shared" si="34"/>
        <v>14.404165553569401</v>
      </c>
      <c r="G82" s="46">
        <f t="shared" si="34"/>
        <v>15.0219226826549</v>
      </c>
      <c r="H82" s="25">
        <f t="shared" si="34"/>
        <v>13.481209008966101</v>
      </c>
      <c r="I82" s="25">
        <v>13.279267941601001</v>
      </c>
      <c r="J82" s="25">
        <v>13.2093099358591</v>
      </c>
      <c r="K82" s="25">
        <v>12.642908430778901</v>
      </c>
      <c r="L82" s="25">
        <v>12.666520108876</v>
      </c>
      <c r="M82" s="25">
        <v>12.940966654983299</v>
      </c>
      <c r="N82" s="25">
        <v>12.7827566494108</v>
      </c>
      <c r="O82" s="25">
        <v>12.716397121975</v>
      </c>
    </row>
    <row r="83" spans="1:19" ht="18" customHeight="1">
      <c r="A83" s="34" t="s">
        <v>54</v>
      </c>
      <c r="B83" s="45">
        <f t="shared" si="34"/>
        <v>7.4378407550261496</v>
      </c>
      <c r="C83" s="46">
        <f t="shared" si="34"/>
        <v>7.6480562581461502</v>
      </c>
      <c r="D83" s="45">
        <f t="shared" si="34"/>
        <v>6.7639354299894201</v>
      </c>
      <c r="E83" s="46">
        <f t="shared" si="34"/>
        <v>7.5898298268650004</v>
      </c>
      <c r="F83" s="45">
        <f t="shared" si="34"/>
        <v>7.0082173260967</v>
      </c>
      <c r="G83" s="46">
        <f t="shared" si="34"/>
        <v>6.7719556003066002</v>
      </c>
      <c r="H83" s="25">
        <f t="shared" si="34"/>
        <v>7.1664292340597102</v>
      </c>
      <c r="I83" s="25">
        <v>6.7889270385718401</v>
      </c>
      <c r="J83" s="25">
        <v>7.2889129130841104</v>
      </c>
      <c r="K83" s="25">
        <v>7.42406274486203</v>
      </c>
      <c r="L83" s="25">
        <v>7.2185735532519599</v>
      </c>
      <c r="M83" s="25">
        <v>7.2513093353781004</v>
      </c>
      <c r="N83" s="25">
        <v>7.1400011853059802</v>
      </c>
      <c r="O83" s="25">
        <v>6.7018485140499902</v>
      </c>
    </row>
    <row r="84" spans="1:19" ht="18" customHeight="1">
      <c r="A84" s="34" t="s">
        <v>55</v>
      </c>
      <c r="B84" s="45">
        <f t="shared" si="34"/>
        <v>2.7880383365839299</v>
      </c>
      <c r="C84" s="46">
        <f t="shared" si="34"/>
        <v>2.8363164222616799</v>
      </c>
      <c r="D84" s="45">
        <f t="shared" si="34"/>
        <v>3.0008422475293401</v>
      </c>
      <c r="E84" s="46">
        <f t="shared" si="34"/>
        <v>3.09641150417891</v>
      </c>
      <c r="F84" s="45">
        <f t="shared" si="34"/>
        <v>3.0083199709052599</v>
      </c>
      <c r="G84" s="46">
        <f t="shared" si="34"/>
        <v>3.0415312093279998</v>
      </c>
      <c r="H84" s="25">
        <f t="shared" si="34"/>
        <v>2.9264139773032198</v>
      </c>
      <c r="I84" s="25">
        <v>2.8605913749030401</v>
      </c>
      <c r="J84" s="25">
        <v>2.7829530744021702</v>
      </c>
      <c r="K84" s="25">
        <v>2.7880874762868602</v>
      </c>
      <c r="L84" s="25">
        <v>2.8537222774892199</v>
      </c>
      <c r="M84" s="25">
        <v>2.7877348169106502</v>
      </c>
      <c r="N84" s="25">
        <v>2.7336482815183101</v>
      </c>
      <c r="O84" s="25">
        <v>2.6368151985843702</v>
      </c>
      <c r="Q84" s="4"/>
      <c r="R84" s="4"/>
      <c r="S84" s="4"/>
    </row>
    <row r="85" spans="1:19" ht="18" customHeight="1">
      <c r="A85" s="34" t="s">
        <v>56</v>
      </c>
      <c r="B85" s="45">
        <f t="shared" si="34"/>
        <v>2.17246498272526</v>
      </c>
      <c r="C85" s="46">
        <f t="shared" si="34"/>
        <v>1.88591636249185</v>
      </c>
      <c r="D85" s="45">
        <f t="shared" si="34"/>
        <v>2.0086433935738701</v>
      </c>
      <c r="E85" s="46">
        <f t="shared" si="34"/>
        <v>1.95448555950076</v>
      </c>
      <c r="F85" s="45">
        <f t="shared" si="34"/>
        <v>1.61423681584059</v>
      </c>
      <c r="G85" s="46">
        <f t="shared" si="34"/>
        <v>1.72721108921241</v>
      </c>
      <c r="H85" s="25">
        <f t="shared" si="34"/>
        <v>1.57124391682455</v>
      </c>
      <c r="I85" s="25">
        <v>1.8599655951141301</v>
      </c>
      <c r="J85" s="25">
        <v>1.8633515377060501</v>
      </c>
      <c r="K85" s="25">
        <v>2.0531008598732998</v>
      </c>
      <c r="L85" s="25">
        <v>2.11583412287432</v>
      </c>
      <c r="M85" s="25">
        <v>2.10064164214144</v>
      </c>
      <c r="N85" s="25">
        <v>2.2582562395288202</v>
      </c>
      <c r="O85" s="25">
        <v>2.1908037559464399</v>
      </c>
    </row>
    <row r="86" spans="1:19" ht="18" customHeight="1">
      <c r="A86" s="34" t="s">
        <v>57</v>
      </c>
      <c r="B86" s="45"/>
      <c r="C86" s="46"/>
      <c r="D86" s="45"/>
      <c r="E86" s="46"/>
      <c r="F86" s="45"/>
      <c r="G86" s="46"/>
      <c r="H86" s="25"/>
      <c r="I86" s="25">
        <v>3.0090272072985601E-2</v>
      </c>
      <c r="J86" s="25">
        <v>3.0488404427050399E-2</v>
      </c>
      <c r="K86" s="25">
        <v>3.0033518218087502E-2</v>
      </c>
      <c r="L86" s="25">
        <v>2.8217371459653001E-2</v>
      </c>
      <c r="M86" s="25">
        <v>2.8956734022121299E-2</v>
      </c>
      <c r="N86" s="25">
        <v>2.8710033433302602E-2</v>
      </c>
      <c r="O86" s="25">
        <v>2.8072047941387599E-2</v>
      </c>
    </row>
    <row r="87" spans="1:19" ht="18" customHeight="1">
      <c r="A87" s="36" t="s">
        <v>58</v>
      </c>
      <c r="B87" s="44">
        <f t="shared" ref="B87:H102" si="35">100*B53/B$76</f>
        <v>25.409895690579599</v>
      </c>
      <c r="C87" s="44">
        <f t="shared" si="35"/>
        <v>25.455982892581499</v>
      </c>
      <c r="D87" s="44">
        <f t="shared" si="35"/>
        <v>25.150637862425899</v>
      </c>
      <c r="E87" s="44">
        <f t="shared" si="35"/>
        <v>24.495888173164701</v>
      </c>
      <c r="F87" s="44">
        <f t="shared" si="35"/>
        <v>22.5339654347598</v>
      </c>
      <c r="G87" s="44">
        <f t="shared" si="35"/>
        <v>22.706803124687699</v>
      </c>
      <c r="H87" s="33">
        <f t="shared" si="35"/>
        <v>24.8845345924646</v>
      </c>
      <c r="I87" s="33">
        <v>27.039630543407199</v>
      </c>
      <c r="J87" s="33">
        <v>28.450264284482198</v>
      </c>
      <c r="K87" s="33">
        <v>28.821110600496802</v>
      </c>
      <c r="L87" s="33">
        <v>28.731746747342701</v>
      </c>
      <c r="M87" s="33">
        <v>28.081673358986201</v>
      </c>
      <c r="N87" s="33">
        <v>27.9536399122216</v>
      </c>
      <c r="O87" s="33">
        <v>28.814948554366101</v>
      </c>
    </row>
    <row r="88" spans="1:19" ht="18" customHeight="1">
      <c r="A88" s="38" t="s">
        <v>59</v>
      </c>
      <c r="B88" s="45">
        <f t="shared" si="35"/>
        <v>4.9308108597954803</v>
      </c>
      <c r="C88" s="46">
        <f t="shared" si="35"/>
        <v>4.2843724833136303</v>
      </c>
      <c r="D88" s="45">
        <f t="shared" si="35"/>
        <v>3.7517334446910602</v>
      </c>
      <c r="E88" s="46">
        <f t="shared" si="35"/>
        <v>4.3000137007347101</v>
      </c>
      <c r="F88" s="45">
        <f t="shared" si="35"/>
        <v>5.8544426505765301</v>
      </c>
      <c r="G88" s="46">
        <f t="shared" si="35"/>
        <v>4.7897556467057996</v>
      </c>
      <c r="H88" s="45">
        <f t="shared" si="35"/>
        <v>5.3900932767893703</v>
      </c>
      <c r="I88" s="46">
        <v>5.30632826624554</v>
      </c>
      <c r="J88" s="46">
        <v>7.0549483548159504</v>
      </c>
      <c r="K88" s="46">
        <v>7.0954460119698499</v>
      </c>
      <c r="L88" s="46">
        <v>6.7099125553779304</v>
      </c>
      <c r="M88" s="25">
        <v>6.7666943460784603</v>
      </c>
      <c r="N88" s="25">
        <v>7.81659130049474</v>
      </c>
      <c r="O88" s="25">
        <v>10.303029772383701</v>
      </c>
    </row>
    <row r="89" spans="1:19" ht="18" customHeight="1">
      <c r="A89" s="38" t="s">
        <v>60</v>
      </c>
      <c r="B89" s="45">
        <f t="shared" si="35"/>
        <v>9.4420966876987595</v>
      </c>
      <c r="C89" s="46">
        <f t="shared" si="35"/>
        <v>9.1142026689522293</v>
      </c>
      <c r="D89" s="45">
        <f t="shared" si="35"/>
        <v>9.1234225093121193</v>
      </c>
      <c r="E89" s="46">
        <f t="shared" si="35"/>
        <v>7.8583039798579604</v>
      </c>
      <c r="F89" s="45">
        <f t="shared" si="35"/>
        <v>4.5241807977206898</v>
      </c>
      <c r="G89" s="46">
        <f t="shared" si="35"/>
        <v>5.6326744218530296</v>
      </c>
      <c r="H89" s="45">
        <f t="shared" si="35"/>
        <v>6.3748695957259498</v>
      </c>
      <c r="I89" s="46">
        <v>7.27611763442449</v>
      </c>
      <c r="J89" s="46">
        <v>7.3108633552266502</v>
      </c>
      <c r="K89" s="46">
        <v>7.6509700717455402</v>
      </c>
      <c r="L89" s="46">
        <v>7.4744212031839004</v>
      </c>
      <c r="M89" s="25">
        <v>7.1929456704395403</v>
      </c>
      <c r="N89" s="25">
        <v>6.8050597847223999</v>
      </c>
      <c r="O89" s="25">
        <v>5.9046604214088099</v>
      </c>
    </row>
    <row r="90" spans="1:19" ht="18" customHeight="1">
      <c r="A90" s="38" t="s">
        <v>61</v>
      </c>
      <c r="B90" s="45">
        <f t="shared" si="35"/>
        <v>0.83930372910381601</v>
      </c>
      <c r="C90" s="46">
        <f t="shared" si="35"/>
        <v>0.75434497115963906</v>
      </c>
      <c r="D90" s="45">
        <f t="shared" si="35"/>
        <v>0.99147293268440795</v>
      </c>
      <c r="E90" s="46">
        <f t="shared" si="35"/>
        <v>0.84693747589781398</v>
      </c>
      <c r="F90" s="45">
        <f t="shared" si="35"/>
        <v>0.48239033641162998</v>
      </c>
      <c r="G90" s="46">
        <f t="shared" si="35"/>
        <v>0.44616638195979502</v>
      </c>
      <c r="H90" s="45">
        <f t="shared" si="35"/>
        <v>0.402050803571747</v>
      </c>
      <c r="I90" s="46">
        <v>0.38935577915398001</v>
      </c>
      <c r="J90" s="46">
        <v>0.44363024879013702</v>
      </c>
      <c r="K90" s="46">
        <v>0.43387962089470899</v>
      </c>
      <c r="L90" s="46">
        <v>0.33719222134314197</v>
      </c>
      <c r="M90" s="25">
        <v>0.42144003896342402</v>
      </c>
      <c r="N90" s="25">
        <v>0.41842427289301198</v>
      </c>
      <c r="O90" s="25">
        <v>0.31966777787616701</v>
      </c>
    </row>
    <row r="91" spans="1:19" ht="18" customHeight="1">
      <c r="A91" s="38" t="s">
        <v>62</v>
      </c>
      <c r="B91" s="45">
        <f t="shared" si="35"/>
        <v>0.44840528399797303</v>
      </c>
      <c r="C91" s="46">
        <f t="shared" si="35"/>
        <v>0.44417389370494698</v>
      </c>
      <c r="D91" s="45">
        <f t="shared" si="35"/>
        <v>0.45000099672181798</v>
      </c>
      <c r="E91" s="46">
        <f t="shared" si="35"/>
        <v>0.41430542395117398</v>
      </c>
      <c r="F91" s="45">
        <f t="shared" si="35"/>
        <v>0.49800122840247302</v>
      </c>
      <c r="G91" s="46">
        <f t="shared" si="35"/>
        <v>0.50455530176288399</v>
      </c>
      <c r="H91" s="45">
        <f t="shared" si="35"/>
        <v>0.49145073496943997</v>
      </c>
      <c r="I91" s="46">
        <v>0.48920464334029501</v>
      </c>
      <c r="J91" s="46">
        <v>0.49434014426341399</v>
      </c>
      <c r="K91" s="46">
        <v>0.48822230187057503</v>
      </c>
      <c r="L91" s="46">
        <v>0.45689824532233703</v>
      </c>
      <c r="M91" s="25">
        <v>0.43120586382321902</v>
      </c>
      <c r="N91" s="25">
        <v>0.41553212719726002</v>
      </c>
      <c r="O91" s="25">
        <v>0.38710090064951302</v>
      </c>
    </row>
    <row r="92" spans="1:19" ht="18" customHeight="1">
      <c r="A92" s="38" t="s">
        <v>63</v>
      </c>
      <c r="B92" s="45">
        <f t="shared" si="35"/>
        <v>9.7492791299835897</v>
      </c>
      <c r="C92" s="46">
        <f t="shared" si="35"/>
        <v>10.858888875450999</v>
      </c>
      <c r="D92" s="45">
        <f t="shared" si="35"/>
        <v>10.8340079790165</v>
      </c>
      <c r="E92" s="46">
        <f t="shared" si="35"/>
        <v>11.0763275927231</v>
      </c>
      <c r="F92" s="45">
        <f t="shared" si="35"/>
        <v>11.174950421648401</v>
      </c>
      <c r="G92" s="46">
        <f t="shared" si="35"/>
        <v>11.3336513724062</v>
      </c>
      <c r="H92" s="45">
        <f t="shared" si="35"/>
        <v>12.226070181408099</v>
      </c>
      <c r="I92" s="46">
        <v>13.578624220242901</v>
      </c>
      <c r="J92" s="46">
        <v>13.146482181386</v>
      </c>
      <c r="K92" s="46">
        <v>13.152592594016101</v>
      </c>
      <c r="L92" s="46">
        <v>13.753322522115401</v>
      </c>
      <c r="M92" s="25">
        <v>13.2693874396816</v>
      </c>
      <c r="N92" s="25">
        <v>12.4980324269142</v>
      </c>
      <c r="O92" s="25">
        <v>11.900489682047899</v>
      </c>
    </row>
    <row r="93" spans="1:19" ht="18" customHeight="1">
      <c r="A93" s="36" t="s">
        <v>64</v>
      </c>
      <c r="B93" s="44">
        <f t="shared" si="35"/>
        <v>40.628100451976302</v>
      </c>
      <c r="C93" s="44">
        <f t="shared" si="35"/>
        <v>40.280168227819097</v>
      </c>
      <c r="D93" s="44">
        <f t="shared" si="35"/>
        <v>41.310699002408398</v>
      </c>
      <c r="E93" s="44">
        <f t="shared" si="35"/>
        <v>40.445263666402099</v>
      </c>
      <c r="F93" s="44">
        <f t="shared" si="35"/>
        <v>43.3705327450459</v>
      </c>
      <c r="G93" s="44">
        <f t="shared" si="35"/>
        <v>43.226880198042998</v>
      </c>
      <c r="H93" s="44">
        <f t="shared" si="35"/>
        <v>43.028538273923999</v>
      </c>
      <c r="I93" s="44">
        <v>40.402705195028403</v>
      </c>
      <c r="J93" s="44">
        <v>39.837562515071603</v>
      </c>
      <c r="K93" s="44">
        <v>39.478823737586801</v>
      </c>
      <c r="L93" s="44">
        <v>39.099346428328502</v>
      </c>
      <c r="M93" s="33">
        <v>39.604687056667302</v>
      </c>
      <c r="N93" s="33">
        <v>39.305152541496099</v>
      </c>
      <c r="O93" s="33">
        <v>39.059766254128299</v>
      </c>
    </row>
    <row r="94" spans="1:19" ht="18" customHeight="1">
      <c r="A94" s="38" t="s">
        <v>65</v>
      </c>
      <c r="B94" s="45">
        <f t="shared" si="35"/>
        <v>10.351663501162999</v>
      </c>
      <c r="C94" s="46">
        <f t="shared" si="35"/>
        <v>9.6828009029770907</v>
      </c>
      <c r="D94" s="45">
        <f t="shared" si="35"/>
        <v>9.7436981425578093</v>
      </c>
      <c r="E94" s="46">
        <f t="shared" si="35"/>
        <v>9.2750140212680598</v>
      </c>
      <c r="F94" s="45">
        <f t="shared" si="35"/>
        <v>8.3629395368296908</v>
      </c>
      <c r="G94" s="46">
        <f t="shared" si="35"/>
        <v>8.4082211055102007</v>
      </c>
      <c r="H94" s="45">
        <f t="shared" si="35"/>
        <v>8.7173384207559206</v>
      </c>
      <c r="I94" s="46">
        <v>8.8128858239207695</v>
      </c>
      <c r="J94" s="46">
        <v>8.5831663515857297</v>
      </c>
      <c r="K94" s="46">
        <v>8.6820215045063094</v>
      </c>
      <c r="L94" s="46">
        <v>8.5152925720250892</v>
      </c>
      <c r="M94" s="25">
        <v>8.6199541765322607</v>
      </c>
      <c r="N94" s="25">
        <v>8.6320680241571708</v>
      </c>
      <c r="O94" s="25">
        <v>8.57207973542201</v>
      </c>
    </row>
    <row r="95" spans="1:19" ht="18" customHeight="1">
      <c r="A95" s="38" t="s">
        <v>66</v>
      </c>
      <c r="B95" s="45">
        <f t="shared" si="35"/>
        <v>6.0163659241929697</v>
      </c>
      <c r="C95" s="46">
        <f t="shared" si="35"/>
        <v>7.1916120811566699</v>
      </c>
      <c r="D95" s="45">
        <f t="shared" si="35"/>
        <v>7.46895071790816</v>
      </c>
      <c r="E95" s="46">
        <f t="shared" si="35"/>
        <v>7.3474948665144497</v>
      </c>
      <c r="F95" s="45">
        <f t="shared" si="35"/>
        <v>7.8774884190259504</v>
      </c>
      <c r="G95" s="46">
        <f t="shared" si="35"/>
        <v>7.2904416234442904</v>
      </c>
      <c r="H95" s="45">
        <f t="shared" si="35"/>
        <v>7.4406661649004802</v>
      </c>
      <c r="I95" s="46">
        <v>7.5966216220365697</v>
      </c>
      <c r="J95" s="46">
        <v>7.9490114730127202</v>
      </c>
      <c r="K95" s="46">
        <v>7.7747068564609902</v>
      </c>
      <c r="L95" s="46">
        <v>7.7463393585229499</v>
      </c>
      <c r="M95" s="25">
        <v>8.0630289081780493</v>
      </c>
      <c r="N95" s="25">
        <v>8.0711316657733896</v>
      </c>
      <c r="O95" s="25">
        <v>8.3316633991138804</v>
      </c>
    </row>
    <row r="96" spans="1:19" ht="18" customHeight="1">
      <c r="A96" s="38" t="s">
        <v>67</v>
      </c>
      <c r="B96" s="45">
        <f t="shared" si="35"/>
        <v>2.0130139282183701</v>
      </c>
      <c r="C96" s="46">
        <f t="shared" si="35"/>
        <v>1.8055898606241201</v>
      </c>
      <c r="D96" s="45">
        <f t="shared" si="35"/>
        <v>1.61113755433659</v>
      </c>
      <c r="E96" s="46">
        <f t="shared" si="35"/>
        <v>1.5076016952295901</v>
      </c>
      <c r="F96" s="45">
        <f t="shared" si="35"/>
        <v>2.6552731920267298</v>
      </c>
      <c r="G96" s="46">
        <f t="shared" si="35"/>
        <v>2.5981385890458202</v>
      </c>
      <c r="H96" s="45">
        <f t="shared" si="35"/>
        <v>2.5404745377475302</v>
      </c>
      <c r="I96" s="46">
        <v>2.5935067432902499</v>
      </c>
      <c r="J96" s="46">
        <v>1.9958498286853299</v>
      </c>
      <c r="K96" s="46">
        <v>2.0564467072906401</v>
      </c>
      <c r="L96" s="46">
        <v>2.1287114624336798</v>
      </c>
      <c r="M96" s="25">
        <v>2.1549104955787302</v>
      </c>
      <c r="N96" s="25">
        <v>2.0349230012472499</v>
      </c>
      <c r="O96" s="25">
        <v>1.79933714201328</v>
      </c>
    </row>
    <row r="97" spans="1:15" ht="18" customHeight="1">
      <c r="A97" s="38" t="s">
        <v>68</v>
      </c>
      <c r="B97" s="45">
        <f t="shared" si="35"/>
        <v>2.0584203279867399</v>
      </c>
      <c r="C97" s="46">
        <f t="shared" si="35"/>
        <v>1.9645848246758399</v>
      </c>
      <c r="D97" s="45">
        <f t="shared" si="35"/>
        <v>1.9359710591542101</v>
      </c>
      <c r="E97" s="46">
        <f t="shared" si="35"/>
        <v>1.7824020767873801</v>
      </c>
      <c r="F97" s="45">
        <f t="shared" si="35"/>
        <v>1.6648430714809499</v>
      </c>
      <c r="G97" s="46">
        <f t="shared" si="35"/>
        <v>1.66835255830258</v>
      </c>
      <c r="H97" s="45">
        <f t="shared" si="35"/>
        <v>1.5841932722816701</v>
      </c>
      <c r="I97" s="46">
        <v>1.5570920802964501</v>
      </c>
      <c r="J97" s="46">
        <v>1.7038404279736099</v>
      </c>
      <c r="K97" s="46">
        <v>1.5548812761364099</v>
      </c>
      <c r="L97" s="46">
        <v>1.5549596314682601</v>
      </c>
      <c r="M97" s="25">
        <v>1.6332623120171901</v>
      </c>
      <c r="N97" s="25">
        <v>1.6500372369573599</v>
      </c>
      <c r="O97" s="25">
        <v>1.5960089433214799</v>
      </c>
    </row>
    <row r="98" spans="1:15" ht="18" customHeight="1">
      <c r="A98" s="38" t="s">
        <v>69</v>
      </c>
      <c r="B98" s="45">
        <f t="shared" si="35"/>
        <v>4.1128056152702896</v>
      </c>
      <c r="C98" s="46">
        <f t="shared" si="35"/>
        <v>3.4834444939608802</v>
      </c>
      <c r="D98" s="45">
        <f t="shared" si="35"/>
        <v>4.3779123449983199</v>
      </c>
      <c r="E98" s="46">
        <f t="shared" si="35"/>
        <v>4.4414546344522403</v>
      </c>
      <c r="F98" s="45">
        <f t="shared" si="35"/>
        <v>4.5038299036270599</v>
      </c>
      <c r="G98" s="46">
        <f t="shared" si="35"/>
        <v>3.9531328123722198</v>
      </c>
      <c r="H98" s="45">
        <f t="shared" si="35"/>
        <v>3.6777761879668001</v>
      </c>
      <c r="I98" s="46">
        <v>3.64766197769851</v>
      </c>
      <c r="J98" s="46">
        <v>3.7747851245506299</v>
      </c>
      <c r="K98" s="46">
        <v>3.5581605787068802</v>
      </c>
      <c r="L98" s="46">
        <v>3.9120365136949</v>
      </c>
      <c r="M98" s="25">
        <v>3.8449950097045398</v>
      </c>
      <c r="N98" s="25">
        <v>3.94273493811842</v>
      </c>
      <c r="O98" s="25">
        <v>4.2820806519283598</v>
      </c>
    </row>
    <row r="99" spans="1:15" ht="18" customHeight="1">
      <c r="A99" s="38" t="s">
        <v>70</v>
      </c>
      <c r="B99" s="45">
        <f t="shared" si="35"/>
        <v>3.70541600648877</v>
      </c>
      <c r="C99" s="46">
        <f t="shared" si="35"/>
        <v>3.4969209769045899</v>
      </c>
      <c r="D99" s="45">
        <f t="shared" si="35"/>
        <v>3.2953242195629802</v>
      </c>
      <c r="E99" s="46">
        <f t="shared" si="35"/>
        <v>3.1273423009891799</v>
      </c>
      <c r="F99" s="45">
        <f t="shared" si="35"/>
        <v>3.2528530185453</v>
      </c>
      <c r="G99" s="46">
        <f t="shared" si="35"/>
        <v>3.0744660608158698</v>
      </c>
      <c r="H99" s="45">
        <f t="shared" si="35"/>
        <v>2.94462201386435</v>
      </c>
      <c r="I99" s="46">
        <v>2.84771553926887</v>
      </c>
      <c r="J99" s="46">
        <v>2.7122504554343201</v>
      </c>
      <c r="K99" s="46">
        <v>2.6542335075633501</v>
      </c>
      <c r="L99" s="46">
        <v>2.5530341840189901</v>
      </c>
      <c r="M99" s="25">
        <v>2.51776888424429</v>
      </c>
      <c r="N99" s="25">
        <v>2.4421738395225798</v>
      </c>
      <c r="O99" s="25">
        <v>2.3365754533455001</v>
      </c>
    </row>
    <row r="100" spans="1:15" ht="18" customHeight="1">
      <c r="A100" s="38" t="s">
        <v>71</v>
      </c>
      <c r="B100" s="45">
        <f t="shared" si="35"/>
        <v>0.45389218913185397</v>
      </c>
      <c r="C100" s="46">
        <f t="shared" si="35"/>
        <v>0.48394011891884597</v>
      </c>
      <c r="D100" s="45">
        <f t="shared" si="35"/>
        <v>0.52551948200310905</v>
      </c>
      <c r="E100" s="46">
        <f t="shared" si="35"/>
        <v>0.54934513919149697</v>
      </c>
      <c r="F100" s="45">
        <f t="shared" si="35"/>
        <v>0.40317234777670402</v>
      </c>
      <c r="G100" s="46">
        <f t="shared" si="35"/>
        <v>0.40417617092886199</v>
      </c>
      <c r="H100" s="45">
        <f t="shared" si="35"/>
        <v>0.40827222474515201</v>
      </c>
      <c r="I100" s="46">
        <v>0.41411132794983002</v>
      </c>
      <c r="J100" s="46">
        <v>0.370229919988948</v>
      </c>
      <c r="K100" s="46">
        <v>0.37645580411170698</v>
      </c>
      <c r="L100" s="46">
        <v>0.36159335823720301</v>
      </c>
      <c r="M100" s="25">
        <v>0.35793338297868499</v>
      </c>
      <c r="N100" s="25">
        <v>0.34768694247273801</v>
      </c>
      <c r="O100" s="25">
        <v>0.33647408105944998</v>
      </c>
    </row>
    <row r="101" spans="1:15" ht="18" customHeight="1">
      <c r="A101" s="38" t="s">
        <v>72</v>
      </c>
      <c r="B101" s="45">
        <f t="shared" si="35"/>
        <v>1.9959891507460299</v>
      </c>
      <c r="C101" s="46">
        <f t="shared" si="35"/>
        <v>2.08755129371424</v>
      </c>
      <c r="D101" s="45">
        <f t="shared" si="35"/>
        <v>2.3184898190313001</v>
      </c>
      <c r="E101" s="46">
        <f t="shared" si="35"/>
        <v>2.3155212656798398</v>
      </c>
      <c r="F101" s="45">
        <f t="shared" si="35"/>
        <v>2.6109111227411801</v>
      </c>
      <c r="G101" s="46">
        <f t="shared" si="35"/>
        <v>2.6301756353061001</v>
      </c>
      <c r="H101" s="45">
        <f t="shared" si="35"/>
        <v>2.4635148160469802</v>
      </c>
      <c r="I101" s="46">
        <v>2.3240050236516598</v>
      </c>
      <c r="J101" s="46">
        <v>2.06754869563246</v>
      </c>
      <c r="K101" s="46">
        <v>1.9736637811231299</v>
      </c>
      <c r="L101" s="46">
        <v>1.91695814024031</v>
      </c>
      <c r="M101" s="25">
        <v>1.9247396869212501</v>
      </c>
      <c r="N101" s="25">
        <v>1.76755201313558</v>
      </c>
      <c r="O101" s="25">
        <v>1.6664590992581101</v>
      </c>
    </row>
    <row r="102" spans="1:15" ht="18" customHeight="1">
      <c r="A102" s="38" t="s">
        <v>73</v>
      </c>
      <c r="B102" s="45">
        <f t="shared" si="35"/>
        <v>4.6266160840626798</v>
      </c>
      <c r="C102" s="46">
        <f t="shared" si="35"/>
        <v>4.9558000624863698</v>
      </c>
      <c r="D102" s="45">
        <f t="shared" si="35"/>
        <v>4.8124312570390302</v>
      </c>
      <c r="E102" s="46">
        <f t="shared" si="35"/>
        <v>4.8227062343223999</v>
      </c>
      <c r="F102" s="45">
        <f t="shared" si="35"/>
        <v>5.25019911565506</v>
      </c>
      <c r="G102" s="46">
        <f t="shared" si="35"/>
        <v>6.6790365795333297</v>
      </c>
      <c r="H102" s="45">
        <f t="shared" si="35"/>
        <v>7.0312856941015101</v>
      </c>
      <c r="I102" s="46">
        <v>4.44668405502805</v>
      </c>
      <c r="J102" s="46">
        <v>4.7844688866128404</v>
      </c>
      <c r="K102" s="46">
        <v>5.1315256682949997</v>
      </c>
      <c r="L102" s="46">
        <v>4.84084817902614</v>
      </c>
      <c r="M102" s="25">
        <v>4.6866774375919897</v>
      </c>
      <c r="N102" s="25">
        <v>4.6368535946417904</v>
      </c>
      <c r="O102" s="25">
        <v>4.5369040628717698</v>
      </c>
    </row>
    <row r="103" spans="1:15" ht="18" customHeight="1">
      <c r="A103" s="38" t="s">
        <v>74</v>
      </c>
      <c r="B103" s="45">
        <f t="shared" ref="B103:H110" si="36">100*B69/B$76</f>
        <v>2.4061513945797599</v>
      </c>
      <c r="C103" s="46">
        <f t="shared" si="36"/>
        <v>2.3692373873743202</v>
      </c>
      <c r="D103" s="45">
        <f t="shared" si="36"/>
        <v>2.45505818505166</v>
      </c>
      <c r="E103" s="46">
        <f t="shared" si="36"/>
        <v>2.5587333340389198</v>
      </c>
      <c r="F103" s="45">
        <f t="shared" si="36"/>
        <v>3.0300373037284198</v>
      </c>
      <c r="G103" s="46">
        <f t="shared" si="36"/>
        <v>2.80525779762079</v>
      </c>
      <c r="H103" s="45">
        <f t="shared" si="36"/>
        <v>2.65496728735461</v>
      </c>
      <c r="I103" s="46">
        <v>2.5868898936162701</v>
      </c>
      <c r="J103" s="46">
        <v>2.50212637681711</v>
      </c>
      <c r="K103" s="46">
        <v>2.36233887405798</v>
      </c>
      <c r="L103" s="46">
        <v>2.2931514071303098</v>
      </c>
      <c r="M103" s="25">
        <v>2.4053749518876901</v>
      </c>
      <c r="N103" s="25">
        <v>2.3716942757498001</v>
      </c>
      <c r="O103" s="25">
        <v>2.2893700079941501</v>
      </c>
    </row>
    <row r="104" spans="1:15" ht="18" customHeight="1">
      <c r="A104" s="39" t="s">
        <v>75</v>
      </c>
      <c r="B104" s="45">
        <f t="shared" si="36"/>
        <v>1.6232876279139401</v>
      </c>
      <c r="C104" s="46">
        <f t="shared" si="36"/>
        <v>1.5264597635702799</v>
      </c>
      <c r="D104" s="45">
        <f t="shared" si="36"/>
        <v>1.49331014605701</v>
      </c>
      <c r="E104" s="46">
        <f t="shared" si="36"/>
        <v>1.50460519208815</v>
      </c>
      <c r="F104" s="45">
        <f t="shared" si="36"/>
        <v>1.8310142638637901</v>
      </c>
      <c r="G104" s="46">
        <f t="shared" si="36"/>
        <v>1.7581657336277401</v>
      </c>
      <c r="H104" s="45">
        <f t="shared" si="36"/>
        <v>1.6959903738117701</v>
      </c>
      <c r="I104" s="46">
        <v>1.73211755662003</v>
      </c>
      <c r="J104" s="46">
        <v>1.62402275308585</v>
      </c>
      <c r="K104" s="46">
        <v>1.6549981774707301</v>
      </c>
      <c r="L104" s="46">
        <v>1.64416826462835</v>
      </c>
      <c r="M104" s="25">
        <v>1.6823000589697099</v>
      </c>
      <c r="N104" s="25">
        <v>1.72192539203657</v>
      </c>
      <c r="O104" s="25">
        <v>1.6463717603160299</v>
      </c>
    </row>
    <row r="105" spans="1:15" ht="18" customHeight="1">
      <c r="A105" s="38" t="s">
        <v>76</v>
      </c>
      <c r="B105" s="45">
        <f t="shared" si="36"/>
        <v>0.27989856329902502</v>
      </c>
      <c r="C105" s="46">
        <f t="shared" si="36"/>
        <v>0.26721914605107</v>
      </c>
      <c r="D105" s="45">
        <f t="shared" si="36"/>
        <v>0.27062965314779902</v>
      </c>
      <c r="E105" s="46">
        <f t="shared" si="36"/>
        <v>0.263485435620958</v>
      </c>
      <c r="F105" s="45">
        <f t="shared" si="36"/>
        <v>0.41766580801662201</v>
      </c>
      <c r="G105" s="46">
        <f t="shared" si="36"/>
        <v>0.40130564954124498</v>
      </c>
      <c r="H105" s="45">
        <f t="shared" si="36"/>
        <v>0.37539402955936202</v>
      </c>
      <c r="I105" s="46">
        <v>0.35795133781245098</v>
      </c>
      <c r="J105" s="46">
        <v>0.32405083167014698</v>
      </c>
      <c r="K105" s="46">
        <v>0.32358419886788897</v>
      </c>
      <c r="L105" s="46">
        <v>0.31051389610393298</v>
      </c>
      <c r="M105" s="25">
        <v>0.32655355527157798</v>
      </c>
      <c r="N105" s="25">
        <v>0.31036835718942601</v>
      </c>
      <c r="O105" s="25">
        <v>0.30281900956823898</v>
      </c>
    </row>
    <row r="106" spans="1:15" ht="18" customHeight="1">
      <c r="A106" s="38" t="s">
        <v>77</v>
      </c>
      <c r="B106" s="45">
        <f t="shared" si="36"/>
        <v>0.76146418634921897</v>
      </c>
      <c r="C106" s="46">
        <f t="shared" si="36"/>
        <v>0.76210002783799802</v>
      </c>
      <c r="D106" s="45">
        <f t="shared" si="36"/>
        <v>0.80163763285272005</v>
      </c>
      <c r="E106" s="46">
        <f t="shared" si="36"/>
        <v>0.76115906237612596</v>
      </c>
      <c r="F106" s="45">
        <f t="shared" si="36"/>
        <v>1.25256707229473</v>
      </c>
      <c r="G106" s="46">
        <f t="shared" si="36"/>
        <v>1.3111827744473199</v>
      </c>
      <c r="H106" s="45">
        <f t="shared" si="36"/>
        <v>1.2618202693756799</v>
      </c>
      <c r="I106" s="46">
        <v>1.25850319443164</v>
      </c>
      <c r="J106" s="46">
        <v>1.22599237657037</v>
      </c>
      <c r="K106" s="46">
        <v>1.1601536226340601</v>
      </c>
      <c r="L106" s="46">
        <v>1.1159106230782001</v>
      </c>
      <c r="M106" s="25">
        <v>1.18352713240566</v>
      </c>
      <c r="N106" s="25">
        <v>1.18065892222622</v>
      </c>
      <c r="O106" s="25">
        <v>1.17958724268535</v>
      </c>
    </row>
    <row r="107" spans="1:15" ht="18" customHeight="1">
      <c r="A107" s="38" t="s">
        <v>78</v>
      </c>
      <c r="B107" s="45">
        <f t="shared" si="36"/>
        <v>0.22311595257359201</v>
      </c>
      <c r="C107" s="46">
        <f t="shared" si="36"/>
        <v>0.202907287566787</v>
      </c>
      <c r="D107" s="45">
        <f t="shared" si="36"/>
        <v>0.20062878870773199</v>
      </c>
      <c r="E107" s="46">
        <f t="shared" si="36"/>
        <v>0.188398407843268</v>
      </c>
      <c r="F107" s="45">
        <f t="shared" si="36"/>
        <v>0.25773856943372198</v>
      </c>
      <c r="G107" s="46">
        <f t="shared" si="36"/>
        <v>0.244827107546645</v>
      </c>
      <c r="H107" s="45">
        <f t="shared" si="36"/>
        <v>0.23222298141219699</v>
      </c>
      <c r="I107" s="46">
        <v>0.22695901940705901</v>
      </c>
      <c r="J107" s="46">
        <v>0.22021901345153899</v>
      </c>
      <c r="K107" s="46">
        <v>0.21565318036169101</v>
      </c>
      <c r="L107" s="46">
        <v>0.205828837720125</v>
      </c>
      <c r="M107" s="25">
        <v>0.203661064385674</v>
      </c>
      <c r="N107" s="25">
        <v>0.195344338267776</v>
      </c>
      <c r="O107" s="25">
        <v>0.18403566523071499</v>
      </c>
    </row>
    <row r="108" spans="1:15" ht="18" customHeight="1">
      <c r="A108" s="15" t="s">
        <v>79</v>
      </c>
      <c r="B108" s="44">
        <f t="shared" si="36"/>
        <v>92.558857196869496</v>
      </c>
      <c r="C108" s="44">
        <f t="shared" si="36"/>
        <v>92.500442132719101</v>
      </c>
      <c r="D108" s="44">
        <f t="shared" si="36"/>
        <v>92.2369569770499</v>
      </c>
      <c r="E108" s="44">
        <f t="shared" si="36"/>
        <v>91.661495879975007</v>
      </c>
      <c r="F108" s="44">
        <f t="shared" si="36"/>
        <v>91.939437846217601</v>
      </c>
      <c r="G108" s="44">
        <f t="shared" si="36"/>
        <v>92.496303904232605</v>
      </c>
      <c r="H108" s="44">
        <f t="shared" si="36"/>
        <v>93.058369003542197</v>
      </c>
      <c r="I108" s="44">
        <v>92.261177960698603</v>
      </c>
      <c r="J108" s="44">
        <v>93.462842665032298</v>
      </c>
      <c r="K108" s="44">
        <v>93.238127368102695</v>
      </c>
      <c r="L108" s="44">
        <v>92.713960609622205</v>
      </c>
      <c r="M108" s="33">
        <v>92.795969599089105</v>
      </c>
      <c r="N108" s="33">
        <v>92.202164842914897</v>
      </c>
      <c r="O108" s="33">
        <v>92.148651446991593</v>
      </c>
    </row>
    <row r="109" spans="1:15" ht="18" customHeight="1">
      <c r="A109" s="40" t="s">
        <v>80</v>
      </c>
      <c r="B109" s="45">
        <f t="shared" si="36"/>
        <v>7.4411428031304601</v>
      </c>
      <c r="C109" s="46">
        <f t="shared" si="36"/>
        <v>7.49955786728093</v>
      </c>
      <c r="D109" s="45">
        <f t="shared" si="36"/>
        <v>7.7630430229500504</v>
      </c>
      <c r="E109" s="46">
        <f t="shared" si="36"/>
        <v>8.3385041200249397</v>
      </c>
      <c r="F109" s="45">
        <f t="shared" si="36"/>
        <v>8.0605621537824295</v>
      </c>
      <c r="G109" s="46">
        <f t="shared" si="36"/>
        <v>7.5036960957674399</v>
      </c>
      <c r="H109" s="45">
        <f t="shared" si="36"/>
        <v>6.94163099645783</v>
      </c>
      <c r="I109" s="46">
        <v>7.7388220393013496</v>
      </c>
      <c r="J109" s="46">
        <v>6.5371573349677297</v>
      </c>
      <c r="K109" s="46">
        <v>6.7618726318972699</v>
      </c>
      <c r="L109" s="46">
        <v>7.28603939037776</v>
      </c>
      <c r="M109" s="25">
        <v>7.2040304009109404</v>
      </c>
      <c r="N109" s="25">
        <v>7.7978351570851396</v>
      </c>
      <c r="O109" s="25">
        <v>7.8513485530083598</v>
      </c>
    </row>
    <row r="110" spans="1:15" ht="18" customHeight="1">
      <c r="A110" s="47" t="s">
        <v>81</v>
      </c>
      <c r="B110" s="48">
        <f t="shared" si="36"/>
        <v>100</v>
      </c>
      <c r="C110" s="48">
        <f t="shared" si="36"/>
        <v>100</v>
      </c>
      <c r="D110" s="48">
        <f t="shared" si="36"/>
        <v>100</v>
      </c>
      <c r="E110" s="48">
        <f t="shared" si="36"/>
        <v>100</v>
      </c>
      <c r="F110" s="48">
        <f t="shared" si="36"/>
        <v>100</v>
      </c>
      <c r="G110" s="48">
        <f t="shared" si="36"/>
        <v>100</v>
      </c>
      <c r="H110" s="48">
        <f t="shared" si="36"/>
        <v>100</v>
      </c>
      <c r="I110" s="48">
        <v>100</v>
      </c>
      <c r="J110" s="48">
        <v>100</v>
      </c>
      <c r="K110" s="48">
        <v>100</v>
      </c>
      <c r="L110" s="48">
        <v>100</v>
      </c>
      <c r="M110" s="49">
        <v>100</v>
      </c>
      <c r="N110" s="49">
        <v>100</v>
      </c>
      <c r="O110" s="49">
        <v>100</v>
      </c>
    </row>
    <row r="111" spans="1:15" ht="18" customHeight="1"/>
    <row r="112" spans="1:15" ht="18" customHeight="1">
      <c r="A112" s="4" t="s">
        <v>84</v>
      </c>
      <c r="B112" s="4"/>
      <c r="C112" s="4"/>
      <c r="D112" s="4"/>
      <c r="E112" s="4"/>
      <c r="F112" s="4"/>
      <c r="G112" s="4"/>
      <c r="H112" s="4"/>
      <c r="I112" s="7"/>
      <c r="J112" s="7"/>
      <c r="K112" s="7"/>
      <c r="L112" s="7"/>
    </row>
    <row r="113" spans="1:15" ht="18" customHeight="1">
      <c r="M113" s="4"/>
      <c r="O113" s="4" t="s">
        <v>26</v>
      </c>
    </row>
    <row r="114" spans="1:15" ht="18" customHeight="1">
      <c r="A114" s="29" t="s">
        <v>40</v>
      </c>
      <c r="B114" s="30" t="s">
        <v>41</v>
      </c>
      <c r="C114" s="30" t="s">
        <v>42</v>
      </c>
      <c r="D114" s="30" t="s">
        <v>43</v>
      </c>
      <c r="E114" s="30" t="s">
        <v>44</v>
      </c>
      <c r="F114" s="30" t="s">
        <v>45</v>
      </c>
      <c r="G114" s="30" t="s">
        <v>46</v>
      </c>
      <c r="H114" s="30" t="s">
        <v>47</v>
      </c>
      <c r="I114" s="30" t="s">
        <v>48</v>
      </c>
      <c r="J114" s="30" t="s">
        <v>49</v>
      </c>
      <c r="K114" s="30" t="s">
        <v>50</v>
      </c>
      <c r="L114" s="30" t="s">
        <v>51</v>
      </c>
      <c r="M114" s="23">
        <v>2023</v>
      </c>
      <c r="N114" s="172" t="s">
        <v>3</v>
      </c>
      <c r="O114" s="172" t="s">
        <v>85</v>
      </c>
    </row>
    <row r="115" spans="1:15" ht="18" customHeight="1">
      <c r="A115" s="28" t="s">
        <v>52</v>
      </c>
      <c r="B115" s="50">
        <f t="shared" ref="B115:G119" si="37">100*(B47/B149)</f>
        <v>75.859136705437606</v>
      </c>
      <c r="C115" s="50">
        <f t="shared" si="37"/>
        <v>87.247651155451607</v>
      </c>
      <c r="D115" s="50">
        <f t="shared" si="37"/>
        <v>88.976894412662503</v>
      </c>
      <c r="E115" s="50">
        <f t="shared" si="37"/>
        <v>99.869680560692402</v>
      </c>
      <c r="F115" s="50">
        <f t="shared" si="37"/>
        <v>92.198423107932598</v>
      </c>
      <c r="G115" s="50">
        <f t="shared" si="37"/>
        <v>98.096783211807605</v>
      </c>
      <c r="H115" s="33">
        <f>100*H47/H149</f>
        <v>99.000093971774504</v>
      </c>
      <c r="I115" s="51">
        <v>99.999999909798504</v>
      </c>
      <c r="J115" s="51">
        <v>103.799517039165</v>
      </c>
      <c r="K115" s="51">
        <v>107.21184039812699</v>
      </c>
      <c r="L115" s="51">
        <v>113.63015525567501</v>
      </c>
      <c r="M115" s="51">
        <v>118.477414552946</v>
      </c>
      <c r="N115" s="51">
        <v>122.809018955117</v>
      </c>
      <c r="O115" s="51">
        <v>125.142015625393</v>
      </c>
    </row>
    <row r="116" spans="1:15" ht="18" customHeight="1">
      <c r="A116" s="34" t="s">
        <v>53</v>
      </c>
      <c r="B116" s="52">
        <f t="shared" si="37"/>
        <v>81.406723254076994</v>
      </c>
      <c r="C116" s="52">
        <f t="shared" si="37"/>
        <v>93.062852051167894</v>
      </c>
      <c r="D116" s="52">
        <f t="shared" si="37"/>
        <v>93.665560845462906</v>
      </c>
      <c r="E116" s="52">
        <f t="shared" si="37"/>
        <v>99.8696805587021</v>
      </c>
      <c r="F116" s="52">
        <f t="shared" si="37"/>
        <v>94.2308197421318</v>
      </c>
      <c r="G116" s="52">
        <f t="shared" si="37"/>
        <v>103.01581447232</v>
      </c>
      <c r="H116" s="25">
        <f>100*H48/H150</f>
        <v>97.846257117843905</v>
      </c>
      <c r="I116" s="53">
        <v>99.999999999999503</v>
      </c>
      <c r="J116" s="53">
        <v>101.780443544669</v>
      </c>
      <c r="K116" s="53">
        <v>101.273418306403</v>
      </c>
      <c r="L116" s="53">
        <v>108.584812025058</v>
      </c>
      <c r="M116" s="53">
        <v>114.589464368167</v>
      </c>
      <c r="N116" s="53">
        <v>118.685926360029</v>
      </c>
      <c r="O116" s="53">
        <v>124.201096146959</v>
      </c>
    </row>
    <row r="117" spans="1:15" ht="18" customHeight="1">
      <c r="A117" s="34" t="s">
        <v>54</v>
      </c>
      <c r="B117" s="52">
        <f t="shared" si="37"/>
        <v>74.670126385262293</v>
      </c>
      <c r="C117" s="52">
        <f t="shared" si="37"/>
        <v>85.793497409247294</v>
      </c>
      <c r="D117" s="52">
        <f t="shared" si="37"/>
        <v>81.884425430348003</v>
      </c>
      <c r="E117" s="52">
        <f t="shared" si="37"/>
        <v>99.869680565708805</v>
      </c>
      <c r="F117" s="52">
        <f t="shared" si="37"/>
        <v>89.103732565220298</v>
      </c>
      <c r="G117" s="52">
        <f t="shared" si="37"/>
        <v>91.532049343778596</v>
      </c>
      <c r="H117" s="25">
        <f>100*H49/H151</f>
        <v>102.723711631874</v>
      </c>
      <c r="I117" s="53">
        <v>99.999999670243994</v>
      </c>
      <c r="J117" s="53">
        <v>110.04214493555099</v>
      </c>
      <c r="K117" s="53">
        <v>115.643379105308</v>
      </c>
      <c r="L117" s="53">
        <v>118.38100602067701</v>
      </c>
      <c r="M117" s="53">
        <v>122.135782005137</v>
      </c>
      <c r="N117" s="53">
        <v>125.38757723019199</v>
      </c>
      <c r="O117" s="53">
        <v>123.40898541262</v>
      </c>
    </row>
    <row r="118" spans="1:15" ht="18" customHeight="1">
      <c r="A118" s="34" t="s">
        <v>55</v>
      </c>
      <c r="B118" s="52">
        <f t="shared" si="37"/>
        <v>67.348048558988197</v>
      </c>
      <c r="C118" s="52">
        <f t="shared" si="37"/>
        <v>76.752512452467499</v>
      </c>
      <c r="D118" s="52">
        <f t="shared" si="37"/>
        <v>87.702579358076505</v>
      </c>
      <c r="E118" s="52">
        <f t="shared" si="37"/>
        <v>99.8696805587022</v>
      </c>
      <c r="F118" s="52">
        <f t="shared" si="37"/>
        <v>95.935569413539497</v>
      </c>
      <c r="G118" s="52">
        <f t="shared" si="37"/>
        <v>100.85621883731901</v>
      </c>
      <c r="H118" s="25">
        <f>100*H50/H152</f>
        <v>100.736768576988</v>
      </c>
      <c r="I118" s="53">
        <v>100</v>
      </c>
      <c r="J118" s="53">
        <v>99.633348458893906</v>
      </c>
      <c r="K118" s="53">
        <v>102.422819962357</v>
      </c>
      <c r="L118" s="53">
        <v>110.67743962886701</v>
      </c>
      <c r="M118" s="53">
        <v>110.04155015475401</v>
      </c>
      <c r="N118" s="53">
        <v>110.92192038833601</v>
      </c>
      <c r="O118" s="53">
        <v>109.975343050403</v>
      </c>
    </row>
    <row r="119" spans="1:15" ht="18" customHeight="1">
      <c r="A119" s="34" t="s">
        <v>56</v>
      </c>
      <c r="B119" s="52">
        <f t="shared" si="37"/>
        <v>61.860227600882503</v>
      </c>
      <c r="C119" s="52">
        <f t="shared" si="37"/>
        <v>72.553016197384295</v>
      </c>
      <c r="D119" s="52">
        <f t="shared" si="37"/>
        <v>85.920548640784006</v>
      </c>
      <c r="E119" s="52">
        <f t="shared" si="37"/>
        <v>99.8696805587021</v>
      </c>
      <c r="F119" s="52">
        <f t="shared" si="37"/>
        <v>82.743437137448893</v>
      </c>
      <c r="G119" s="52">
        <f t="shared" si="37"/>
        <v>82.9728555654183</v>
      </c>
      <c r="H119" s="25">
        <f>100*H51/H153</f>
        <v>90.306999755743703</v>
      </c>
      <c r="I119" s="53">
        <v>100</v>
      </c>
      <c r="J119" s="53">
        <v>101.90196101026299</v>
      </c>
      <c r="K119" s="53">
        <v>127.80634509719501</v>
      </c>
      <c r="L119" s="53">
        <v>138.24843519087099</v>
      </c>
      <c r="M119" s="53">
        <v>149.65907940740999</v>
      </c>
      <c r="N119" s="53">
        <v>166.45834174670699</v>
      </c>
      <c r="O119" s="53">
        <v>167.71959372764701</v>
      </c>
    </row>
    <row r="120" spans="1:15" ht="18" customHeight="1">
      <c r="A120" s="34" t="s">
        <v>57</v>
      </c>
      <c r="B120" s="52"/>
      <c r="C120" s="52"/>
      <c r="D120" s="52"/>
      <c r="E120" s="52"/>
      <c r="F120" s="52"/>
      <c r="G120" s="52"/>
      <c r="H120" s="25"/>
      <c r="I120" s="53">
        <v>99.999608455384703</v>
      </c>
      <c r="J120" s="53">
        <v>102.494430422517</v>
      </c>
      <c r="K120" s="53">
        <v>105.775093803978</v>
      </c>
      <c r="L120" s="53">
        <v>106.85235053516099</v>
      </c>
      <c r="M120" s="53">
        <v>110.52677027063601</v>
      </c>
      <c r="N120" s="53">
        <v>114.892250350624</v>
      </c>
      <c r="O120" s="53">
        <v>116.555660985112</v>
      </c>
    </row>
    <row r="121" spans="1:15" ht="18" customHeight="1">
      <c r="A121" s="36" t="s">
        <v>58</v>
      </c>
      <c r="B121" s="50">
        <f t="shared" ref="B121:G130" si="38">100*(B53/B155)</f>
        <v>87.998300700964904</v>
      </c>
      <c r="C121" s="50">
        <f t="shared" si="38"/>
        <v>93.4492834436723</v>
      </c>
      <c r="D121" s="50">
        <f t="shared" si="38"/>
        <v>98.625304799962095</v>
      </c>
      <c r="E121" s="50">
        <f t="shared" si="38"/>
        <v>100.000000602173</v>
      </c>
      <c r="F121" s="50">
        <f t="shared" si="38"/>
        <v>79.132165530413005</v>
      </c>
      <c r="G121" s="50">
        <f t="shared" si="38"/>
        <v>82.494098286300996</v>
      </c>
      <c r="H121" s="25">
        <f t="shared" ref="H121:H144" si="39">100*H53/H155</f>
        <v>94.966406395812896</v>
      </c>
      <c r="I121" s="53">
        <v>100</v>
      </c>
      <c r="J121" s="53">
        <v>107.445430338462</v>
      </c>
      <c r="K121" s="53">
        <v>110.88816865733099</v>
      </c>
      <c r="L121" s="53">
        <v>119.22882942090899</v>
      </c>
      <c r="M121" s="53">
        <v>121.91950003908499</v>
      </c>
      <c r="N121" s="53">
        <v>127.09112401952299</v>
      </c>
      <c r="O121" s="53">
        <v>137.04693029562</v>
      </c>
    </row>
    <row r="122" spans="1:15" ht="18" customHeight="1">
      <c r="A122" s="38" t="s">
        <v>59</v>
      </c>
      <c r="B122" s="52">
        <f t="shared" si="38"/>
        <v>92.663553026670201</v>
      </c>
      <c r="C122" s="52">
        <f t="shared" si="38"/>
        <v>90.208727695118498</v>
      </c>
      <c r="D122" s="52">
        <f t="shared" si="38"/>
        <v>84.016924188172894</v>
      </c>
      <c r="E122" s="52">
        <f t="shared" si="38"/>
        <v>100</v>
      </c>
      <c r="F122" s="52">
        <f t="shared" si="38"/>
        <v>90.658975041230406</v>
      </c>
      <c r="G122" s="52">
        <f t="shared" si="38"/>
        <v>84.656000832083194</v>
      </c>
      <c r="H122" s="25">
        <f t="shared" si="39"/>
        <v>111.483357085273</v>
      </c>
      <c r="I122" s="53">
        <v>100</v>
      </c>
      <c r="J122" s="53">
        <v>127.29933693244701</v>
      </c>
      <c r="K122" s="53">
        <v>128.10486511251099</v>
      </c>
      <c r="L122" s="53">
        <v>133.742108825781</v>
      </c>
      <c r="M122" s="53">
        <v>141.85997745904899</v>
      </c>
      <c r="N122" s="53">
        <v>166.13133974985899</v>
      </c>
      <c r="O122" s="53">
        <v>221.07476164743201</v>
      </c>
    </row>
    <row r="123" spans="1:15" ht="18" customHeight="1">
      <c r="A123" s="38" t="s">
        <v>60</v>
      </c>
      <c r="B123" s="52">
        <f t="shared" si="38"/>
        <v>96.947276127755302</v>
      </c>
      <c r="C123" s="52">
        <f t="shared" si="38"/>
        <v>105.663266359562</v>
      </c>
      <c r="D123" s="52">
        <f t="shared" si="38"/>
        <v>108.869119796044</v>
      </c>
      <c r="E123" s="52">
        <f t="shared" si="38"/>
        <v>100.000001877093</v>
      </c>
      <c r="F123" s="52">
        <f t="shared" si="38"/>
        <v>57.251480531785901</v>
      </c>
      <c r="G123" s="52">
        <f t="shared" si="38"/>
        <v>73.428368520961399</v>
      </c>
      <c r="H123" s="25">
        <f t="shared" si="39"/>
        <v>85.477818597676404</v>
      </c>
      <c r="I123" s="53">
        <v>100</v>
      </c>
      <c r="J123" s="53">
        <v>104.138935896212</v>
      </c>
      <c r="K123" s="53">
        <v>112.612900095032</v>
      </c>
      <c r="L123" s="53">
        <v>116.83014429348199</v>
      </c>
      <c r="M123" s="53">
        <v>115.785059474606</v>
      </c>
      <c r="N123" s="53">
        <v>114.486607778128</v>
      </c>
      <c r="O123" s="53">
        <v>104.274050510279</v>
      </c>
    </row>
    <row r="124" spans="1:15" ht="18" customHeight="1">
      <c r="A124" s="38" t="s">
        <v>61</v>
      </c>
      <c r="B124" s="52">
        <f t="shared" si="38"/>
        <v>78.1427783274425</v>
      </c>
      <c r="C124" s="52">
        <f t="shared" si="38"/>
        <v>76.049466273870706</v>
      </c>
      <c r="D124" s="52">
        <f t="shared" si="38"/>
        <v>100.416528235805</v>
      </c>
      <c r="E124" s="52">
        <f t="shared" si="38"/>
        <v>100</v>
      </c>
      <c r="F124" s="52">
        <f t="shared" si="38"/>
        <v>107.693688848693</v>
      </c>
      <c r="G124" s="52">
        <f t="shared" si="38"/>
        <v>108.036588839158</v>
      </c>
      <c r="H124" s="25">
        <f t="shared" si="39"/>
        <v>104.584310722906</v>
      </c>
      <c r="I124" s="53">
        <v>100</v>
      </c>
      <c r="J124" s="53">
        <v>125.527152072688</v>
      </c>
      <c r="K124" s="53">
        <v>120.785379305954</v>
      </c>
      <c r="L124" s="53">
        <v>93.058292720909904</v>
      </c>
      <c r="M124" s="53">
        <v>113.744944743415</v>
      </c>
      <c r="N124" s="53">
        <v>114.808364657303</v>
      </c>
      <c r="O124" s="53">
        <v>86.639071915298899</v>
      </c>
    </row>
    <row r="125" spans="1:15" ht="18" customHeight="1">
      <c r="A125" s="38" t="s">
        <v>62</v>
      </c>
      <c r="B125" s="52">
        <f t="shared" si="38"/>
        <v>77.945434306221699</v>
      </c>
      <c r="C125" s="52">
        <f t="shared" si="38"/>
        <v>88.077381801460405</v>
      </c>
      <c r="D125" s="52">
        <f t="shared" si="38"/>
        <v>97.333756066264399</v>
      </c>
      <c r="E125" s="52">
        <f t="shared" si="38"/>
        <v>100</v>
      </c>
      <c r="F125" s="52">
        <f t="shared" si="38"/>
        <v>92.607878225950103</v>
      </c>
      <c r="G125" s="52">
        <f t="shared" si="38"/>
        <v>98.097293737600694</v>
      </c>
      <c r="H125" s="25">
        <f t="shared" si="39"/>
        <v>99.039953097784405</v>
      </c>
      <c r="I125" s="53">
        <v>100</v>
      </c>
      <c r="J125" s="53">
        <v>102.839555361189</v>
      </c>
      <c r="K125" s="53">
        <v>103.14002345154699</v>
      </c>
      <c r="L125" s="53">
        <v>101.351933144768</v>
      </c>
      <c r="M125" s="53">
        <v>100.51949238628301</v>
      </c>
      <c r="N125" s="53">
        <v>101.309813910324</v>
      </c>
      <c r="O125" s="53">
        <v>101.22334569987299</v>
      </c>
    </row>
    <row r="126" spans="1:15" ht="18" customHeight="1">
      <c r="A126" s="38" t="s">
        <v>63</v>
      </c>
      <c r="B126" s="52">
        <f t="shared" si="38"/>
        <v>80.138865288597998</v>
      </c>
      <c r="C126" s="52">
        <f t="shared" si="38"/>
        <v>87.790397487988301</v>
      </c>
      <c r="D126" s="52">
        <f t="shared" si="38"/>
        <v>96.681377311233305</v>
      </c>
      <c r="E126" s="52">
        <f t="shared" si="38"/>
        <v>100</v>
      </c>
      <c r="F126" s="52">
        <f t="shared" si="38"/>
        <v>85.105278099326895</v>
      </c>
      <c r="G126" s="52">
        <f t="shared" si="38"/>
        <v>85.413448738009194</v>
      </c>
      <c r="H126" s="25">
        <f t="shared" si="39"/>
        <v>93.829714927062199</v>
      </c>
      <c r="I126" s="53">
        <v>100</v>
      </c>
      <c r="J126" s="53">
        <v>100.48994075035201</v>
      </c>
      <c r="K126" s="53">
        <v>102.548309974795</v>
      </c>
      <c r="L126" s="53">
        <v>115.865241688266</v>
      </c>
      <c r="M126" s="53">
        <v>117.937898287008</v>
      </c>
      <c r="N126" s="53">
        <v>118.226091617275</v>
      </c>
      <c r="O126" s="53">
        <v>119.589030657609</v>
      </c>
    </row>
    <row r="127" spans="1:15" ht="18" customHeight="1">
      <c r="A127" s="36" t="s">
        <v>64</v>
      </c>
      <c r="B127" s="50">
        <f t="shared" si="38"/>
        <v>81.055704496781402</v>
      </c>
      <c r="C127" s="50">
        <f t="shared" si="38"/>
        <v>89.563628134701304</v>
      </c>
      <c r="D127" s="50">
        <f t="shared" si="38"/>
        <v>95.114577223732695</v>
      </c>
      <c r="E127" s="50">
        <f t="shared" si="38"/>
        <v>100</v>
      </c>
      <c r="F127" s="50">
        <f t="shared" si="38"/>
        <v>95.9556052482003</v>
      </c>
      <c r="G127" s="50">
        <f t="shared" si="38"/>
        <v>99.820892205205098</v>
      </c>
      <c r="H127" s="25">
        <f t="shared" si="39"/>
        <v>102.14344050086601</v>
      </c>
      <c r="I127" s="53">
        <v>100.000000040945</v>
      </c>
      <c r="J127" s="53">
        <v>103.87088473897199</v>
      </c>
      <c r="K127" s="53">
        <v>106.824772141975</v>
      </c>
      <c r="L127" s="53">
        <v>110.549594871122</v>
      </c>
      <c r="M127" s="53">
        <v>112.770564904727</v>
      </c>
      <c r="N127" s="53">
        <v>115.02708945582199</v>
      </c>
      <c r="O127" s="53">
        <v>118.064725902352</v>
      </c>
    </row>
    <row r="128" spans="1:15" ht="18" customHeight="1">
      <c r="A128" s="38" t="s">
        <v>65</v>
      </c>
      <c r="B128" s="52">
        <f t="shared" si="38"/>
        <v>87.478208020648296</v>
      </c>
      <c r="C128" s="52">
        <f t="shared" si="38"/>
        <v>91.947539314810598</v>
      </c>
      <c r="D128" s="52">
        <f t="shared" si="38"/>
        <v>95.280318857764698</v>
      </c>
      <c r="E128" s="52">
        <f t="shared" si="38"/>
        <v>99.999999999999901</v>
      </c>
      <c r="F128" s="52">
        <f t="shared" si="38"/>
        <v>90.727490411770404</v>
      </c>
      <c r="G128" s="52">
        <f t="shared" si="38"/>
        <v>93.580316133979693</v>
      </c>
      <c r="H128" s="25">
        <f t="shared" si="39"/>
        <v>96.166373384704499</v>
      </c>
      <c r="I128" s="53">
        <v>100</v>
      </c>
      <c r="J128" s="53">
        <v>102.89323712653299</v>
      </c>
      <c r="K128" s="53">
        <v>109.23562055475701</v>
      </c>
      <c r="L128" s="53">
        <v>113.962475791221</v>
      </c>
      <c r="M128" s="53">
        <v>118.763915393967</v>
      </c>
      <c r="N128" s="53">
        <v>124.312041065873</v>
      </c>
      <c r="O128" s="53">
        <v>129.75191533353299</v>
      </c>
    </row>
    <row r="129" spans="1:15" ht="18" customHeight="1">
      <c r="A129" s="38" t="s">
        <v>66</v>
      </c>
      <c r="B129" s="52">
        <f t="shared" si="38"/>
        <v>65.630099986998601</v>
      </c>
      <c r="C129" s="52">
        <f t="shared" si="38"/>
        <v>86.702249800189804</v>
      </c>
      <c r="D129" s="52">
        <f t="shared" si="38"/>
        <v>93.761652658000997</v>
      </c>
      <c r="E129" s="52">
        <f t="shared" si="38"/>
        <v>100</v>
      </c>
      <c r="F129" s="52">
        <f t="shared" si="38"/>
        <v>92.306164921694702</v>
      </c>
      <c r="G129" s="52">
        <f t="shared" si="38"/>
        <v>91.484168467511694</v>
      </c>
      <c r="H129" s="25">
        <f t="shared" si="39"/>
        <v>94.789099740033393</v>
      </c>
      <c r="I129" s="53">
        <v>100.000000217764</v>
      </c>
      <c r="J129" s="53">
        <v>106.864773894237</v>
      </c>
      <c r="K129" s="53">
        <v>107.457996256502</v>
      </c>
      <c r="L129" s="53">
        <v>111.344488038406</v>
      </c>
      <c r="M129" s="53">
        <v>116.684707579311</v>
      </c>
      <c r="N129" s="53">
        <v>119.42293956344</v>
      </c>
      <c r="O129" s="53">
        <v>126.11525470348199</v>
      </c>
    </row>
    <row r="130" spans="1:15" ht="18" customHeight="1">
      <c r="A130" s="38" t="s">
        <v>67</v>
      </c>
      <c r="B130" s="52">
        <f t="shared" si="38"/>
        <v>93.3066328569017</v>
      </c>
      <c r="C130" s="52">
        <f t="shared" si="38"/>
        <v>97.123332862096902</v>
      </c>
      <c r="D130" s="52">
        <f t="shared" si="38"/>
        <v>95.177247201567397</v>
      </c>
      <c r="E130" s="52">
        <f t="shared" si="38"/>
        <v>100</v>
      </c>
      <c r="F130" s="52">
        <f t="shared" si="38"/>
        <v>89.431708656394406</v>
      </c>
      <c r="G130" s="52">
        <f t="shared" si="38"/>
        <v>93.898408187977907</v>
      </c>
      <c r="H130" s="25">
        <f t="shared" si="39"/>
        <v>94.585108975394405</v>
      </c>
      <c r="I130" s="53">
        <v>100</v>
      </c>
      <c r="J130" s="53">
        <v>97.2439668375943</v>
      </c>
      <c r="K130" s="53">
        <v>103.514103359603</v>
      </c>
      <c r="L130" s="53">
        <v>106.38581777484001</v>
      </c>
      <c r="M130" s="53">
        <v>108.19641018258</v>
      </c>
      <c r="N130" s="53">
        <v>107.606036793203</v>
      </c>
      <c r="O130" s="53">
        <v>101.430181845254</v>
      </c>
    </row>
    <row r="131" spans="1:15" ht="18" customHeight="1">
      <c r="A131" s="38" t="s">
        <v>68</v>
      </c>
      <c r="B131" s="52">
        <f t="shared" ref="B131:G140" si="40">100*(B63/B165)</f>
        <v>101.22427463053</v>
      </c>
      <c r="C131" s="52">
        <f t="shared" si="40"/>
        <v>101.34800807364201</v>
      </c>
      <c r="D131" s="52">
        <f t="shared" si="40"/>
        <v>102.469973023953</v>
      </c>
      <c r="E131" s="52">
        <f t="shared" si="40"/>
        <v>100</v>
      </c>
      <c r="F131" s="52">
        <f t="shared" si="40"/>
        <v>97.290624481358506</v>
      </c>
      <c r="G131" s="52">
        <f t="shared" si="40"/>
        <v>100.552800414804</v>
      </c>
      <c r="H131" s="25">
        <f t="shared" si="39"/>
        <v>97.848509020142501</v>
      </c>
      <c r="I131" s="53">
        <v>100</v>
      </c>
      <c r="J131" s="53">
        <v>108.03843089038099</v>
      </c>
      <c r="K131" s="53">
        <v>97.496916349401999</v>
      </c>
      <c r="L131" s="53">
        <v>102.435881525182</v>
      </c>
      <c r="M131" s="53">
        <v>104.793924536877</v>
      </c>
      <c r="N131" s="53">
        <v>104.32830898575</v>
      </c>
      <c r="O131" s="53">
        <v>102.476005804728</v>
      </c>
    </row>
    <row r="132" spans="1:15" ht="18" customHeight="1">
      <c r="A132" s="38" t="s">
        <v>69</v>
      </c>
      <c r="B132" s="52">
        <f t="shared" si="40"/>
        <v>74.3866670299698</v>
      </c>
      <c r="C132" s="52">
        <f t="shared" si="40"/>
        <v>74.610761575008198</v>
      </c>
      <c r="D132" s="52">
        <f t="shared" si="40"/>
        <v>96.038322067834898</v>
      </c>
      <c r="E132" s="52">
        <f t="shared" si="40"/>
        <v>100</v>
      </c>
      <c r="F132" s="52">
        <f t="shared" si="40"/>
        <v>100.759910306745</v>
      </c>
      <c r="G132" s="52">
        <f t="shared" si="40"/>
        <v>96.838885891668198</v>
      </c>
      <c r="H132" s="25">
        <f t="shared" si="39"/>
        <v>98.292205758288802</v>
      </c>
      <c r="I132" s="53">
        <v>100</v>
      </c>
      <c r="J132" s="53">
        <v>109.562842559572</v>
      </c>
      <c r="K132" s="53">
        <v>107.19665479880901</v>
      </c>
      <c r="L132" s="53">
        <v>119.27410444809099</v>
      </c>
      <c r="M132" s="53">
        <v>109.266312839384</v>
      </c>
      <c r="N132" s="53">
        <v>109.028601880252</v>
      </c>
      <c r="O132" s="53">
        <v>113.057112588088</v>
      </c>
    </row>
    <row r="133" spans="1:15" ht="18" customHeight="1">
      <c r="A133" s="38" t="s">
        <v>70</v>
      </c>
      <c r="B133" s="52">
        <f t="shared" si="40"/>
        <v>88.558400252652305</v>
      </c>
      <c r="C133" s="52">
        <f t="shared" si="40"/>
        <v>93.968335641995296</v>
      </c>
      <c r="D133" s="52">
        <f t="shared" si="40"/>
        <v>96.1855706427407</v>
      </c>
      <c r="E133" s="52">
        <f t="shared" si="40"/>
        <v>100</v>
      </c>
      <c r="F133" s="52">
        <f t="shared" si="40"/>
        <v>92.859926220757799</v>
      </c>
      <c r="G133" s="52">
        <f t="shared" si="40"/>
        <v>95.102958056295094</v>
      </c>
      <c r="H133" s="25">
        <f t="shared" si="39"/>
        <v>97.264593281487507</v>
      </c>
      <c r="I133" s="53">
        <v>100</v>
      </c>
      <c r="J133" s="53">
        <v>101.301553729872</v>
      </c>
      <c r="K133" s="53">
        <v>103.999337194023</v>
      </c>
      <c r="L133" s="53">
        <v>106.251937950524</v>
      </c>
      <c r="M133" s="53">
        <v>108.738843588077</v>
      </c>
      <c r="N133" s="53">
        <v>111.227824393341</v>
      </c>
      <c r="O133" s="53">
        <v>112.746805456709</v>
      </c>
    </row>
    <row r="134" spans="1:15" ht="18" customHeight="1">
      <c r="A134" s="38" t="s">
        <v>71</v>
      </c>
      <c r="B134" s="52">
        <f t="shared" si="40"/>
        <v>87.737762637885496</v>
      </c>
      <c r="C134" s="52">
        <f t="shared" si="40"/>
        <v>91.676590720752998</v>
      </c>
      <c r="D134" s="52">
        <f t="shared" si="40"/>
        <v>96.878565169228196</v>
      </c>
      <c r="E134" s="52">
        <f t="shared" si="40"/>
        <v>100</v>
      </c>
      <c r="F134" s="52">
        <f t="shared" si="40"/>
        <v>92.950855348605799</v>
      </c>
      <c r="G134" s="52">
        <f t="shared" si="40"/>
        <v>95.134289589727103</v>
      </c>
      <c r="H134" s="25">
        <f t="shared" si="39"/>
        <v>97.427437184874705</v>
      </c>
      <c r="I134" s="53">
        <v>100</v>
      </c>
      <c r="J134" s="53">
        <v>101.30965318024499</v>
      </c>
      <c r="K134" s="53">
        <v>103.997664515823</v>
      </c>
      <c r="L134" s="53">
        <v>106.039237326128</v>
      </c>
      <c r="M134" s="53">
        <v>108.400045046996</v>
      </c>
      <c r="N134" s="53">
        <v>110.761892529753</v>
      </c>
      <c r="O134" s="53">
        <v>112.068582374283</v>
      </c>
    </row>
    <row r="135" spans="1:15" ht="18" customHeight="1">
      <c r="A135" s="38" t="s">
        <v>72</v>
      </c>
      <c r="B135" s="52">
        <f t="shared" si="40"/>
        <v>87.717336067951194</v>
      </c>
      <c r="C135" s="52">
        <f t="shared" si="40"/>
        <v>91.685065034637802</v>
      </c>
      <c r="D135" s="52">
        <f t="shared" si="40"/>
        <v>96.872678418890501</v>
      </c>
      <c r="E135" s="52">
        <f t="shared" si="40"/>
        <v>100</v>
      </c>
      <c r="F135" s="52">
        <f t="shared" si="40"/>
        <v>96.638445084700393</v>
      </c>
      <c r="G135" s="52">
        <f t="shared" si="40"/>
        <v>97.8220801911976</v>
      </c>
      <c r="H135" s="25">
        <f t="shared" si="39"/>
        <v>98.412351942932503</v>
      </c>
      <c r="I135" s="53">
        <v>100</v>
      </c>
      <c r="J135" s="53">
        <v>100.786085004556</v>
      </c>
      <c r="K135" s="53">
        <v>102.387728702039</v>
      </c>
      <c r="L135" s="53">
        <v>103.375611544153</v>
      </c>
      <c r="M135" s="53">
        <v>104.675607953542</v>
      </c>
      <c r="N135" s="53">
        <v>103.18775816916499</v>
      </c>
      <c r="O135" s="53">
        <v>102.991776378094</v>
      </c>
    </row>
    <row r="136" spans="1:15" ht="18" customHeight="1">
      <c r="A136" s="38" t="s">
        <v>73</v>
      </c>
      <c r="B136" s="52">
        <f t="shared" si="40"/>
        <v>79.546433776477798</v>
      </c>
      <c r="C136" s="52">
        <f t="shared" si="40"/>
        <v>90.96891431777</v>
      </c>
      <c r="D136" s="52">
        <f t="shared" si="40"/>
        <v>93.673588752641805</v>
      </c>
      <c r="E136" s="52">
        <f t="shared" si="40"/>
        <v>100</v>
      </c>
      <c r="F136" s="52">
        <f t="shared" si="40"/>
        <v>113.625585421377</v>
      </c>
      <c r="G136" s="52">
        <f t="shared" si="40"/>
        <v>138.05972632031899</v>
      </c>
      <c r="H136" s="25">
        <f t="shared" si="39"/>
        <v>142.83111617831199</v>
      </c>
      <c r="I136" s="53">
        <v>100</v>
      </c>
      <c r="J136" s="53">
        <v>104.978199529059</v>
      </c>
      <c r="K136" s="53">
        <v>118.64235275143901</v>
      </c>
      <c r="L136" s="53">
        <v>121.180459009911</v>
      </c>
      <c r="M136" s="53">
        <v>124.10424567235</v>
      </c>
      <c r="N136" s="53">
        <v>125.761602157561</v>
      </c>
      <c r="O136" s="53">
        <v>128.45699552477899</v>
      </c>
    </row>
    <row r="137" spans="1:15" ht="18" customHeight="1">
      <c r="A137" s="38" t="s">
        <v>74</v>
      </c>
      <c r="B137" s="52">
        <f t="shared" si="40"/>
        <v>77.958714073015699</v>
      </c>
      <c r="C137" s="52">
        <f t="shared" si="40"/>
        <v>89.663119608247698</v>
      </c>
      <c r="D137" s="52">
        <f t="shared" si="40"/>
        <v>92.725707187812503</v>
      </c>
      <c r="E137" s="52">
        <f t="shared" si="40"/>
        <v>100</v>
      </c>
      <c r="F137" s="52">
        <f t="shared" si="40"/>
        <v>96.900795402719694</v>
      </c>
      <c r="G137" s="52">
        <f t="shared" si="40"/>
        <v>96.460831550631895</v>
      </c>
      <c r="H137" s="25">
        <f t="shared" si="39"/>
        <v>99.097741660246996</v>
      </c>
      <c r="I137" s="53">
        <v>99.999999999999901</v>
      </c>
      <c r="J137" s="53">
        <v>100.879314930812</v>
      </c>
      <c r="K137" s="53">
        <v>100.046830603557</v>
      </c>
      <c r="L137" s="53">
        <v>98.982917699103595</v>
      </c>
      <c r="M137" s="53">
        <v>100.881352379283</v>
      </c>
      <c r="N137" s="53">
        <v>101.475010170085</v>
      </c>
      <c r="O137" s="53">
        <v>102.804887045028</v>
      </c>
    </row>
    <row r="138" spans="1:15" ht="18" customHeight="1">
      <c r="A138" s="39" t="s">
        <v>75</v>
      </c>
      <c r="B138" s="52">
        <f t="shared" si="40"/>
        <v>78.717274721314894</v>
      </c>
      <c r="C138" s="52">
        <f t="shared" si="40"/>
        <v>89.440713942518499</v>
      </c>
      <c r="D138" s="52">
        <f t="shared" si="40"/>
        <v>91.343033364200096</v>
      </c>
      <c r="E138" s="52">
        <f t="shared" si="40"/>
        <v>100</v>
      </c>
      <c r="F138" s="52">
        <f t="shared" si="40"/>
        <v>97.589601471820998</v>
      </c>
      <c r="G138" s="52">
        <f t="shared" si="40"/>
        <v>99.350022081129595</v>
      </c>
      <c r="H138" s="25">
        <f t="shared" si="39"/>
        <v>98.249690915084699</v>
      </c>
      <c r="I138" s="53">
        <v>100</v>
      </c>
      <c r="J138" s="53">
        <v>100.795721009305</v>
      </c>
      <c r="K138" s="53">
        <v>102.817680354372</v>
      </c>
      <c r="L138" s="53">
        <v>104.796012800715</v>
      </c>
      <c r="M138" s="53">
        <v>107.92613461371801</v>
      </c>
      <c r="N138" s="53">
        <v>112.876441297762</v>
      </c>
      <c r="O138" s="53">
        <v>112.414397073139</v>
      </c>
    </row>
    <row r="139" spans="1:15" ht="18" customHeight="1">
      <c r="A139" s="38" t="s">
        <v>76</v>
      </c>
      <c r="B139" s="52">
        <f t="shared" si="40"/>
        <v>87.850900625885302</v>
      </c>
      <c r="C139" s="52">
        <f t="shared" si="40"/>
        <v>91.734866312966204</v>
      </c>
      <c r="D139" s="52">
        <f t="shared" si="40"/>
        <v>96.885525213972898</v>
      </c>
      <c r="E139" s="52">
        <f t="shared" si="40"/>
        <v>100</v>
      </c>
      <c r="F139" s="52">
        <f t="shared" si="40"/>
        <v>97.847937935252006</v>
      </c>
      <c r="G139" s="52">
        <f t="shared" si="40"/>
        <v>100.27850844597801</v>
      </c>
      <c r="H139" s="25">
        <f t="shared" si="39"/>
        <v>99.656767493830799</v>
      </c>
      <c r="I139" s="53">
        <v>100</v>
      </c>
      <c r="J139" s="53">
        <v>102.74653460685199</v>
      </c>
      <c r="K139" s="53">
        <v>102.02925772309401</v>
      </c>
      <c r="L139" s="53">
        <v>103.249211555678</v>
      </c>
      <c r="M139" s="53">
        <v>104.15586958143101</v>
      </c>
      <c r="N139" s="53">
        <v>103.591159391324</v>
      </c>
      <c r="O139" s="53">
        <v>102.89284930246799</v>
      </c>
    </row>
    <row r="140" spans="1:15" ht="18" customHeight="1">
      <c r="A140" s="38" t="s">
        <v>77</v>
      </c>
      <c r="B140" s="52">
        <f t="shared" si="40"/>
        <v>86.215907855865495</v>
      </c>
      <c r="C140" s="52">
        <f t="shared" si="40"/>
        <v>90.8309923055822</v>
      </c>
      <c r="D140" s="52">
        <f t="shared" si="40"/>
        <v>96.566506090063399</v>
      </c>
      <c r="E140" s="52">
        <f t="shared" si="40"/>
        <v>100</v>
      </c>
      <c r="F140" s="52">
        <f t="shared" si="40"/>
        <v>94.163501949922704</v>
      </c>
      <c r="G140" s="52">
        <f t="shared" si="40"/>
        <v>99.146260235003297</v>
      </c>
      <c r="H140" s="25">
        <f t="shared" si="39"/>
        <v>99.253045500281303</v>
      </c>
      <c r="I140" s="53">
        <v>100</v>
      </c>
      <c r="J140" s="53">
        <v>100.33910459482701</v>
      </c>
      <c r="K140" s="53">
        <v>95.846154737939401</v>
      </c>
      <c r="L140" s="53">
        <v>95.6362347543119</v>
      </c>
      <c r="M140" s="53">
        <v>100.549260171348</v>
      </c>
      <c r="N140" s="53">
        <v>104.398242814329</v>
      </c>
      <c r="O140" s="53">
        <v>109.32346035438</v>
      </c>
    </row>
    <row r="141" spans="1:15" ht="18" customHeight="1">
      <c r="A141" s="38" t="s">
        <v>78</v>
      </c>
      <c r="B141" s="52">
        <f t="shared" ref="B141:G144" si="41">100*(B73/B175)</f>
        <v>85.931093311598204</v>
      </c>
      <c r="C141" s="52">
        <f t="shared" si="41"/>
        <v>88.700077635273502</v>
      </c>
      <c r="D141" s="52">
        <f t="shared" si="41"/>
        <v>96.211275525706398</v>
      </c>
      <c r="E141" s="52">
        <f t="shared" si="41"/>
        <v>100</v>
      </c>
      <c r="F141" s="52">
        <f t="shared" si="41"/>
        <v>92.917997737194099</v>
      </c>
      <c r="G141" s="52">
        <f t="shared" si="41"/>
        <v>95.133919503000996</v>
      </c>
      <c r="H141" s="25">
        <f t="shared" si="39"/>
        <v>97.352879940886794</v>
      </c>
      <c r="I141" s="53">
        <v>100</v>
      </c>
      <c r="J141" s="53">
        <v>101.317835252427</v>
      </c>
      <c r="K141" s="53">
        <v>103.998350647138</v>
      </c>
      <c r="L141" s="53">
        <v>106.026736096699</v>
      </c>
      <c r="M141" s="53">
        <v>108.37605159924099</v>
      </c>
      <c r="N141" s="53">
        <v>110.76524262245501</v>
      </c>
      <c r="O141" s="53">
        <v>112.084994655903</v>
      </c>
    </row>
    <row r="142" spans="1:15" ht="18" customHeight="1">
      <c r="A142" s="15" t="s">
        <v>79</v>
      </c>
      <c r="B142" s="50">
        <f t="shared" si="41"/>
        <v>81.220631373370296</v>
      </c>
      <c r="C142" s="50">
        <f t="shared" si="41"/>
        <v>89.901866117093704</v>
      </c>
      <c r="D142" s="50">
        <f t="shared" si="41"/>
        <v>94.212925528784197</v>
      </c>
      <c r="E142" s="50">
        <f t="shared" si="41"/>
        <v>99.961975488787701</v>
      </c>
      <c r="F142" s="50">
        <f t="shared" si="41"/>
        <v>90.2137824198945</v>
      </c>
      <c r="G142" s="50">
        <f t="shared" si="41"/>
        <v>94.472882828463597</v>
      </c>
      <c r="H142" s="25">
        <f t="shared" si="39"/>
        <v>99.285157872704801</v>
      </c>
      <c r="I142" s="53">
        <v>99.999999993665597</v>
      </c>
      <c r="J142" s="53">
        <v>104.913916622344</v>
      </c>
      <c r="K142" s="53">
        <v>108.15429181927399</v>
      </c>
      <c r="L142" s="53">
        <v>113.949251774811</v>
      </c>
      <c r="M142" s="53">
        <v>116.950670226897</v>
      </c>
      <c r="N142" s="53">
        <v>120.56352390305</v>
      </c>
      <c r="O142" s="53">
        <v>125.361964841796</v>
      </c>
    </row>
    <row r="143" spans="1:15" ht="18" customHeight="1">
      <c r="A143" s="40" t="s">
        <v>80</v>
      </c>
      <c r="B143" s="52">
        <f t="shared" si="41"/>
        <v>66.5825294354986</v>
      </c>
      <c r="C143" s="52">
        <f t="shared" si="41"/>
        <v>66.889531865119807</v>
      </c>
      <c r="D143" s="52">
        <f t="shared" si="41"/>
        <v>80.116679043095502</v>
      </c>
      <c r="E143" s="52">
        <f t="shared" si="41"/>
        <v>100</v>
      </c>
      <c r="F143" s="52">
        <f t="shared" si="41"/>
        <v>86.899256961539294</v>
      </c>
      <c r="G143" s="52">
        <f t="shared" si="41"/>
        <v>89.184610774180399</v>
      </c>
      <c r="H143" s="25">
        <f t="shared" si="39"/>
        <v>85.321840773322705</v>
      </c>
      <c r="I143" s="53">
        <v>100</v>
      </c>
      <c r="J143" s="53">
        <v>91.598739004904701</v>
      </c>
      <c r="K143" s="53">
        <v>94.812998442377506</v>
      </c>
      <c r="L143" s="53">
        <v>107.95294238630601</v>
      </c>
      <c r="M143" s="53">
        <v>107.627676962115</v>
      </c>
      <c r="N143" s="53">
        <v>121.384603866267</v>
      </c>
      <c r="O143" s="53">
        <v>131.08073879089099</v>
      </c>
    </row>
    <row r="144" spans="1:15" ht="18" customHeight="1">
      <c r="A144" s="47" t="s">
        <v>81</v>
      </c>
      <c r="B144" s="54">
        <f t="shared" si="41"/>
        <v>79.913307409700494</v>
      </c>
      <c r="C144" s="54">
        <f t="shared" si="41"/>
        <v>87.640641395976303</v>
      </c>
      <c r="D144" s="54">
        <f t="shared" si="41"/>
        <v>92.943429828478799</v>
      </c>
      <c r="E144" s="54">
        <f t="shared" si="41"/>
        <v>99.965145059084705</v>
      </c>
      <c r="F144" s="54">
        <f t="shared" si="41"/>
        <v>89.937272738948295</v>
      </c>
      <c r="G144" s="54">
        <f t="shared" si="41"/>
        <v>94.054399444127696</v>
      </c>
      <c r="H144" s="49">
        <f t="shared" si="39"/>
        <v>98.169917878299501</v>
      </c>
      <c r="I144" s="55">
        <v>99.9999999941558</v>
      </c>
      <c r="J144" s="55">
        <v>103.926337209715</v>
      </c>
      <c r="K144" s="55">
        <v>107.134930542674</v>
      </c>
      <c r="L144" s="55">
        <v>113.48994963693799</v>
      </c>
      <c r="M144" s="55">
        <v>116.22538648920801</v>
      </c>
      <c r="N144" s="55">
        <v>120.627150833054</v>
      </c>
      <c r="O144" s="55">
        <v>125.792852717071</v>
      </c>
    </row>
    <row r="145" spans="1:18" ht="18" customHeight="1">
      <c r="B145" s="27"/>
      <c r="C145" s="27"/>
      <c r="D145" s="27"/>
      <c r="E145" s="27"/>
      <c r="F145" s="27"/>
      <c r="G145" s="27"/>
      <c r="H145" s="27"/>
    </row>
    <row r="146" spans="1:18" ht="18" customHeight="1">
      <c r="A146" s="4" t="s">
        <v>86</v>
      </c>
      <c r="B146" s="4"/>
      <c r="C146" s="4"/>
      <c r="D146" s="4"/>
      <c r="E146" s="4"/>
      <c r="F146" s="4"/>
      <c r="G146" s="4"/>
      <c r="H146" s="4"/>
      <c r="I146" s="7"/>
      <c r="J146" s="7"/>
      <c r="K146" s="7"/>
      <c r="L146" s="7"/>
    </row>
    <row r="147" spans="1:18" ht="18" customHeight="1">
      <c r="B147" s="31"/>
      <c r="C147" s="31"/>
      <c r="D147" s="31"/>
      <c r="E147" s="31"/>
      <c r="F147" s="31"/>
      <c r="G147" s="31"/>
      <c r="H147" s="31"/>
      <c r="M147" s="4"/>
      <c r="O147" s="4" t="s">
        <v>87</v>
      </c>
    </row>
    <row r="148" spans="1:18" ht="18" customHeight="1">
      <c r="A148" s="29" t="s">
        <v>40</v>
      </c>
      <c r="B148" s="30" t="s">
        <v>41</v>
      </c>
      <c r="C148" s="30" t="s">
        <v>42</v>
      </c>
      <c r="D148" s="30" t="s">
        <v>43</v>
      </c>
      <c r="E148" s="30" t="s">
        <v>44</v>
      </c>
      <c r="F148" s="30" t="s">
        <v>45</v>
      </c>
      <c r="G148" s="30" t="s">
        <v>46</v>
      </c>
      <c r="H148" s="30" t="s">
        <v>47</v>
      </c>
      <c r="I148" s="30" t="s">
        <v>48</v>
      </c>
      <c r="J148" s="30" t="s">
        <v>49</v>
      </c>
      <c r="K148" s="30" t="s">
        <v>50</v>
      </c>
      <c r="L148" s="30" t="s">
        <v>51</v>
      </c>
      <c r="M148" s="23">
        <v>2023</v>
      </c>
      <c r="N148" s="13" t="s">
        <v>3</v>
      </c>
      <c r="O148" s="56">
        <v>2025</v>
      </c>
    </row>
    <row r="149" spans="1:18" ht="18" customHeight="1">
      <c r="A149" s="28" t="s">
        <v>52</v>
      </c>
      <c r="B149" s="17">
        <f>SUM(B150:B153)</f>
        <v>21778104.992090099</v>
      </c>
      <c r="C149" s="17">
        <f>SUM(C150:C153)</f>
        <v>22378530.382065199</v>
      </c>
      <c r="D149" s="17">
        <f>SUM(D150:D153)</f>
        <v>23920595.064504299</v>
      </c>
      <c r="E149" s="32">
        <f t="shared" ref="E149:H149" si="42">SUM(E150:E153)</f>
        <v>25234560.161028098</v>
      </c>
      <c r="F149" s="17">
        <f t="shared" si="42"/>
        <v>29296461.531566702</v>
      </c>
      <c r="G149" s="17">
        <f t="shared" si="42"/>
        <v>31239120.1373096</v>
      </c>
      <c r="H149" s="37">
        <f t="shared" si="42"/>
        <v>32604186.321499899</v>
      </c>
      <c r="I149" s="37">
        <v>34531748.842806198</v>
      </c>
      <c r="J149" s="37">
        <v>36340712.671592601</v>
      </c>
      <c r="K149" s="37">
        <v>37680401.514782898</v>
      </c>
      <c r="L149" s="37">
        <v>39287406.003258102</v>
      </c>
      <c r="M149" s="37">
        <v>40979898.712815903</v>
      </c>
      <c r="N149" s="37">
        <v>43053539.605547503</v>
      </c>
      <c r="O149" s="37">
        <v>45409415.169983603</v>
      </c>
    </row>
    <row r="150" spans="1:18" ht="18" customHeight="1">
      <c r="A150" s="34" t="s">
        <v>53</v>
      </c>
      <c r="B150" s="14">
        <v>10806677.5833054</v>
      </c>
      <c r="C150" s="14">
        <v>11283264.343966199</v>
      </c>
      <c r="D150" s="14">
        <v>12344014.101347299</v>
      </c>
      <c r="E150" s="14">
        <v>13296720.4869166</v>
      </c>
      <c r="F150" s="9">
        <f>'[2]GDP bei za mwaka 2019'!C6</f>
        <v>15859051.944284299</v>
      </c>
      <c r="G150" s="9">
        <f>'[2]GDP bei za mwaka 2019'!D6</f>
        <v>16823031.6681506</v>
      </c>
      <c r="H150" s="9">
        <f>'[2]GDP bei za mwaka 2019'!E6</f>
        <v>17686294.1210257</v>
      </c>
      <c r="I150" s="9">
        <v>18476137.639923301</v>
      </c>
      <c r="J150" s="9">
        <v>19446202.8197506</v>
      </c>
      <c r="K150" s="9">
        <v>20222964.257087801</v>
      </c>
      <c r="L150" s="9">
        <v>20928339.039161</v>
      </c>
      <c r="M150" s="9">
        <v>21836776.2696543</v>
      </c>
      <c r="N150" s="9">
        <v>22830175.5628962</v>
      </c>
      <c r="O150" s="9">
        <v>23968866.347120099</v>
      </c>
    </row>
    <row r="151" spans="1:18" ht="18" customHeight="1">
      <c r="A151" s="34" t="s">
        <v>54</v>
      </c>
      <c r="B151" s="14">
        <v>6204979.52016606</v>
      </c>
      <c r="C151" s="14">
        <v>6503187.3332949197</v>
      </c>
      <c r="D151" s="14">
        <v>6820846.0487284102</v>
      </c>
      <c r="E151" s="14">
        <v>7167797.5807022499</v>
      </c>
      <c r="F151" s="9">
        <f>'[2]GDP bei za mwaka 2019'!C7</f>
        <v>8160067.4834954403</v>
      </c>
      <c r="G151" s="9">
        <f>'[2]GDP bei za mwaka 2019'!D7</f>
        <v>8535393.6731682997</v>
      </c>
      <c r="H151" s="9">
        <f>'[2]GDP bei za mwaka 2019'!E7</f>
        <v>8955386.4614096191</v>
      </c>
      <c r="I151" s="9">
        <v>9445788.0778743103</v>
      </c>
      <c r="J151" s="9">
        <v>9924822.1748116408</v>
      </c>
      <c r="K151" s="9">
        <v>10399540.5166806</v>
      </c>
      <c r="L151" s="9">
        <v>10939963.900045199</v>
      </c>
      <c r="M151" s="9">
        <v>11479950.3696275</v>
      </c>
      <c r="N151" s="9">
        <v>12070568.5523392</v>
      </c>
      <c r="O151" s="9">
        <v>12713252.2915866</v>
      </c>
    </row>
    <row r="152" spans="1:18" ht="18" customHeight="1">
      <c r="A152" s="34" t="s">
        <v>55</v>
      </c>
      <c r="B152" s="14">
        <v>2578778.7797257798</v>
      </c>
      <c r="C152" s="14">
        <v>2695824.6612197598</v>
      </c>
      <c r="D152" s="14">
        <v>2825341.1794638201</v>
      </c>
      <c r="E152" s="14">
        <v>2924235.6411615098</v>
      </c>
      <c r="F152" s="9">
        <f>'[2]GDP bei za mwaka 2019'!C8</f>
        <v>3253317.5479484</v>
      </c>
      <c r="G152" s="9">
        <f>'[2]GDP bei za mwaka 2019'!D8</f>
        <v>3479142.6483968701</v>
      </c>
      <c r="H152" s="9">
        <f>'[2]GDP bei za mwaka 2019'!E8</f>
        <v>3729065.1025422802</v>
      </c>
      <c r="I152" s="9">
        <v>3980089.8819663199</v>
      </c>
      <c r="J152" s="9">
        <v>4185238.16512179</v>
      </c>
      <c r="K152" s="9">
        <v>4409638.1946689701</v>
      </c>
      <c r="L152" s="9">
        <v>4625930.7913298197</v>
      </c>
      <c r="M152" s="9">
        <v>4898479.0529335402</v>
      </c>
      <c r="N152" s="9">
        <v>5224072.6790398704</v>
      </c>
      <c r="O152" s="9">
        <v>5612976.2982266499</v>
      </c>
    </row>
    <row r="153" spans="1:18" ht="18" customHeight="1">
      <c r="A153" s="34" t="s">
        <v>56</v>
      </c>
      <c r="B153" s="14">
        <v>2187669.1088929102</v>
      </c>
      <c r="C153" s="14">
        <v>1896254.04358433</v>
      </c>
      <c r="D153" s="14">
        <v>1930393.73496478</v>
      </c>
      <c r="E153" s="14">
        <v>1845806.45224776</v>
      </c>
      <c r="F153" s="9">
        <f>'[2]GDP bei za mwaka 2019'!C9</f>
        <v>2024024.55583857</v>
      </c>
      <c r="G153" s="9">
        <f>'[2]GDP bei za mwaka 2019'!D9</f>
        <v>2401552.1475938498</v>
      </c>
      <c r="H153" s="9">
        <f>'[2]GDP bei za mwaka 2019'!E9</f>
        <v>2233440.6365223699</v>
      </c>
      <c r="I153" s="9">
        <v>2587867.0791175598</v>
      </c>
      <c r="J153" s="9">
        <v>2739878.3095400902</v>
      </c>
      <c r="K153" s="9">
        <v>2602262.8414490502</v>
      </c>
      <c r="L153" s="9">
        <v>2745793.81099759</v>
      </c>
      <c r="M153" s="9">
        <v>2714034.70509667</v>
      </c>
      <c r="N153" s="9">
        <v>2875753.1811934002</v>
      </c>
      <c r="O153" s="9">
        <v>3057936.87127735</v>
      </c>
      <c r="P153" s="2"/>
      <c r="Q153" s="2"/>
      <c r="R153" s="2"/>
    </row>
    <row r="154" spans="1:18" ht="18" customHeight="1">
      <c r="A154" s="34" t="s">
        <v>57</v>
      </c>
      <c r="B154" s="14"/>
      <c r="C154" s="14"/>
      <c r="D154" s="14"/>
      <c r="E154" s="14"/>
      <c r="F154" s="9"/>
      <c r="G154" s="9"/>
      <c r="H154" s="9"/>
      <c r="I154" s="9">
        <v>41866.163924710498</v>
      </c>
      <c r="J154" s="9">
        <v>44571.202368440201</v>
      </c>
      <c r="K154" s="9">
        <v>45995.704896430099</v>
      </c>
      <c r="L154" s="9">
        <v>47378.461724471897</v>
      </c>
      <c r="M154" s="9">
        <v>50658.315503927501</v>
      </c>
      <c r="N154" s="9">
        <v>52969.630078857299</v>
      </c>
      <c r="O154" s="9">
        <v>56383.361772873803</v>
      </c>
      <c r="P154" s="2"/>
      <c r="Q154" s="2"/>
      <c r="R154" s="2"/>
    </row>
    <row r="155" spans="1:18" ht="18" customHeight="1">
      <c r="A155" s="36" t="s">
        <v>58</v>
      </c>
      <c r="B155" s="17">
        <f t="shared" ref="B155:H155" si="43">SUM(B156:B160)</f>
        <v>17987423.483152799</v>
      </c>
      <c r="C155" s="17">
        <f t="shared" si="43"/>
        <v>19872085.998665001</v>
      </c>
      <c r="D155" s="17">
        <f t="shared" si="43"/>
        <v>21057206.0001578</v>
      </c>
      <c r="E155" s="17">
        <f t="shared" si="43"/>
        <v>23103647.120260701</v>
      </c>
      <c r="F155" s="17">
        <f t="shared" si="43"/>
        <v>29543820.740288898</v>
      </c>
      <c r="G155" s="17">
        <f t="shared" si="43"/>
        <v>31755266.027488701</v>
      </c>
      <c r="H155" s="32">
        <f t="shared" si="43"/>
        <v>33636572.596041299</v>
      </c>
      <c r="I155" s="32">
        <v>37621647.356596097</v>
      </c>
      <c r="J155" s="32">
        <v>39675040.180016801</v>
      </c>
      <c r="K155" s="32">
        <v>42103557.417233199</v>
      </c>
      <c r="L155" s="32">
        <v>43234185.224997699</v>
      </c>
      <c r="M155" s="32">
        <v>44536522.770700201</v>
      </c>
      <c r="N155" s="32">
        <v>46623739.081536002</v>
      </c>
      <c r="O155" s="32">
        <v>49221786.994391002</v>
      </c>
    </row>
    <row r="156" spans="1:18" ht="18" customHeight="1">
      <c r="A156" s="38" t="s">
        <v>59</v>
      </c>
      <c r="B156" s="14">
        <v>3314742.2077436401</v>
      </c>
      <c r="C156" s="14">
        <v>3464720.66934253</v>
      </c>
      <c r="D156" s="14">
        <v>3687273.0299388398</v>
      </c>
      <c r="E156" s="14">
        <v>4055619.4186553201</v>
      </c>
      <c r="F156" s="9">
        <f>'[2]GDP bei za mwaka 2019'!C12</f>
        <v>6699722.8555235602</v>
      </c>
      <c r="G156" s="9">
        <f>'[2]GDP bei za mwaka 2019'!D12</f>
        <v>6527370.2880699998</v>
      </c>
      <c r="H156" s="9">
        <f>'[2]GDP bei za mwaka 2019'!E12</f>
        <v>6206381.4066055296</v>
      </c>
      <c r="I156" s="9">
        <v>7382971.097573</v>
      </c>
      <c r="J156" s="9">
        <v>8303988.0815887796</v>
      </c>
      <c r="K156" s="9">
        <v>8972373.9811048098</v>
      </c>
      <c r="L156" s="9">
        <v>9001092.4595205206</v>
      </c>
      <c r="M156" s="9">
        <v>9223232.7640421093</v>
      </c>
      <c r="N156" s="9">
        <v>9973550.5104659498</v>
      </c>
      <c r="O156" s="9">
        <v>10910248.1793197</v>
      </c>
    </row>
    <row r="157" spans="1:18" ht="18" customHeight="1">
      <c r="A157" s="38" t="s">
        <v>60</v>
      </c>
      <c r="B157" s="14">
        <v>6066988.8230707897</v>
      </c>
      <c r="C157" s="14">
        <v>6292514.3244128898</v>
      </c>
      <c r="D157" s="14">
        <v>6919794.1656146897</v>
      </c>
      <c r="E157" s="14">
        <v>7411671.6453084797</v>
      </c>
      <c r="F157" s="9">
        <f>'[2]GDP bei za mwaka 2019'!C13</f>
        <v>8198517.2833195599</v>
      </c>
      <c r="G157" s="9">
        <f>'[2]GDP bei za mwaka 2019'!D13</f>
        <v>8849799.0778060295</v>
      </c>
      <c r="H157" s="9">
        <f>'[2]GDP bei za mwaka 2019'!E13</f>
        <v>9573485.7092870995</v>
      </c>
      <c r="I157" s="9">
        <v>10123641.7164794</v>
      </c>
      <c r="J157" s="9">
        <v>10519002.319536</v>
      </c>
      <c r="K157" s="9">
        <v>11005800.878409401</v>
      </c>
      <c r="L157" s="9">
        <v>11478078.3241855</v>
      </c>
      <c r="M157" s="9">
        <v>12012150.1643994</v>
      </c>
      <c r="N157" s="9">
        <v>12599729.208334699</v>
      </c>
      <c r="O157" s="9">
        <v>13256458.6871846</v>
      </c>
    </row>
    <row r="158" spans="1:18" s="4" customFormat="1" ht="18" customHeight="1">
      <c r="A158" s="38" t="s">
        <v>61</v>
      </c>
      <c r="B158" s="14">
        <v>669068.62915411103</v>
      </c>
      <c r="C158" s="14">
        <v>723608.05413620605</v>
      </c>
      <c r="D158" s="14">
        <v>815296.84270876495</v>
      </c>
      <c r="E158" s="14">
        <v>798801.19290113205</v>
      </c>
      <c r="F158" s="9">
        <f>'[2]GDP bei za mwaka 2019'!C14</f>
        <v>464719.00376983598</v>
      </c>
      <c r="G158" s="9">
        <f>'[2]GDP bei za mwaka 2019'!D14</f>
        <v>476440.44439097901</v>
      </c>
      <c r="H158" s="9">
        <f>'[2]GDP bei za mwaka 2019'!E14</f>
        <v>493476.65751935798</v>
      </c>
      <c r="I158" s="9">
        <v>541730.98985463998</v>
      </c>
      <c r="J158" s="9">
        <v>529544.54034116201</v>
      </c>
      <c r="K158" s="9">
        <v>581899.75644442998</v>
      </c>
      <c r="L158" s="9">
        <v>650083.27969433798</v>
      </c>
      <c r="M158" s="9">
        <v>716424.09725617897</v>
      </c>
      <c r="N158" s="9">
        <v>772551.23866466805</v>
      </c>
      <c r="O158" s="9">
        <v>863761.63629277702</v>
      </c>
      <c r="P158" s="8"/>
      <c r="Q158" s="8"/>
      <c r="R158" s="8"/>
    </row>
    <row r="159" spans="1:18" ht="18" customHeight="1">
      <c r="A159" s="38" t="s">
        <v>62</v>
      </c>
      <c r="B159" s="14">
        <v>358360.72242925101</v>
      </c>
      <c r="C159" s="14">
        <v>367890.18061438698</v>
      </c>
      <c r="D159" s="14">
        <v>381759.71081937599</v>
      </c>
      <c r="E159" s="14">
        <v>390758.08580412401</v>
      </c>
      <c r="F159" s="9">
        <f>'[2]GDP bei za mwaka 2019'!C15</f>
        <v>557910.54045977397</v>
      </c>
      <c r="G159" s="9">
        <f>'[2]GDP bei za mwaka 2019'!D15</f>
        <v>593382.02758165495</v>
      </c>
      <c r="H159" s="9">
        <f>'[2]GDP bei za mwaka 2019'!E15</f>
        <v>636974.110994193</v>
      </c>
      <c r="I159" s="9">
        <v>680655.91900054202</v>
      </c>
      <c r="J159" s="9">
        <v>720252.39247971505</v>
      </c>
      <c r="K159" s="9">
        <v>766802.78058492497</v>
      </c>
      <c r="L159" s="9">
        <v>808786.666105579</v>
      </c>
      <c r="M159" s="9">
        <v>829470.35102245596</v>
      </c>
      <c r="N159" s="9">
        <v>869434.84856484795</v>
      </c>
      <c r="O159" s="9">
        <v>895266.50096015004</v>
      </c>
    </row>
    <row r="160" spans="1:18" s="4" customFormat="1" ht="18" customHeight="1">
      <c r="A160" s="38" t="s">
        <v>63</v>
      </c>
      <c r="B160" s="14">
        <v>7578263.1007550303</v>
      </c>
      <c r="C160" s="14">
        <v>9023352.7701589894</v>
      </c>
      <c r="D160" s="14">
        <v>9253082.2510761507</v>
      </c>
      <c r="E160" s="14">
        <v>10446796.7775917</v>
      </c>
      <c r="F160" s="9">
        <f>'[2]GDP bei za mwaka 2019'!C16</f>
        <v>13622951.0572161</v>
      </c>
      <c r="G160" s="9">
        <f>'[2]GDP bei za mwaka 2019'!D16</f>
        <v>15308274.18964</v>
      </c>
      <c r="H160" s="9">
        <f>'[2]GDP bei za mwaka 2019'!E16</f>
        <v>16726254.7116351</v>
      </c>
      <c r="I160" s="9">
        <v>18892647.633688498</v>
      </c>
      <c r="J160" s="9">
        <v>19602252.846071199</v>
      </c>
      <c r="K160" s="9">
        <v>20776680.020689599</v>
      </c>
      <c r="L160" s="9">
        <v>21296144.495491799</v>
      </c>
      <c r="M160" s="9">
        <v>21755245.39398</v>
      </c>
      <c r="N160" s="9">
        <v>22408473.2755059</v>
      </c>
      <c r="O160" s="9">
        <v>23296051.990633901</v>
      </c>
      <c r="P160" s="8"/>
      <c r="Q160" s="8"/>
      <c r="R160" s="8"/>
    </row>
    <row r="161" spans="1:15" ht="18" customHeight="1">
      <c r="A161" s="36" t="s">
        <v>64</v>
      </c>
      <c r="B161" s="17">
        <f t="shared" ref="B161:H161" si="44">SUM(B162:B175)</f>
        <v>31223623.086513299</v>
      </c>
      <c r="C161" s="17">
        <f t="shared" si="44"/>
        <v>32808710.449356701</v>
      </c>
      <c r="D161" s="17">
        <f t="shared" si="44"/>
        <v>35863738.726429597</v>
      </c>
      <c r="E161" s="17">
        <f t="shared" si="44"/>
        <v>38146528.8564239</v>
      </c>
      <c r="F161" s="17">
        <f t="shared" si="44"/>
        <v>46892835.494150899</v>
      </c>
      <c r="G161" s="17">
        <f t="shared" si="44"/>
        <v>49959155.184618302</v>
      </c>
      <c r="H161" s="32">
        <f t="shared" si="44"/>
        <v>54075224.259981997</v>
      </c>
      <c r="I161" s="32">
        <v>56214389.617394999</v>
      </c>
      <c r="J161" s="32">
        <v>57466923.403898798</v>
      </c>
      <c r="K161" s="32">
        <v>59866727.679847598</v>
      </c>
      <c r="L161" s="32">
        <v>63453980.643018</v>
      </c>
      <c r="M161" s="32">
        <v>67907434.870271698</v>
      </c>
      <c r="N161" s="32">
        <v>72432472.314020604</v>
      </c>
      <c r="O161" s="32">
        <v>77449446.292076096</v>
      </c>
    </row>
    <row r="162" spans="1:15" ht="18" customHeight="1">
      <c r="A162" s="38" t="s">
        <v>65</v>
      </c>
      <c r="B162" s="14">
        <v>7371411.0796533199</v>
      </c>
      <c r="C162" s="14">
        <v>7682285.6935565602</v>
      </c>
      <c r="D162" s="14">
        <v>8444242.9422604293</v>
      </c>
      <c r="E162" s="14">
        <v>8747862.1211202201</v>
      </c>
      <c r="F162" s="9">
        <f>'[2]GDP bei za mwaka 2019'!C18</f>
        <v>9563175.9270704594</v>
      </c>
      <c r="G162" s="9">
        <f>'[2]GDP bei za mwaka 2019'!D18</f>
        <v>10365786.418176601</v>
      </c>
      <c r="H162" s="9">
        <f>'[2]GDP bei za mwaka 2019'!E18</f>
        <v>11636245.79772</v>
      </c>
      <c r="I162" s="9">
        <v>12261827.3992036</v>
      </c>
      <c r="J162" s="9">
        <v>12499128.0923202</v>
      </c>
      <c r="K162" s="9">
        <v>12875077.973675501</v>
      </c>
      <c r="L162" s="9">
        <v>13405537.3770929</v>
      </c>
      <c r="M162" s="9">
        <v>14034176.8828997</v>
      </c>
      <c r="N162" s="9">
        <v>14719247.600884501</v>
      </c>
      <c r="O162" s="9">
        <v>15466116.068089001</v>
      </c>
    </row>
    <row r="163" spans="1:15" ht="18" customHeight="1">
      <c r="A163" s="38" t="s">
        <v>66</v>
      </c>
      <c r="B163" s="14">
        <v>5710465.8661286104</v>
      </c>
      <c r="C163" s="14">
        <v>6050976.2662543803</v>
      </c>
      <c r="D163" s="14">
        <v>6577705.7310488801</v>
      </c>
      <c r="E163" s="14">
        <v>6929894.8638267899</v>
      </c>
      <c r="F163" s="9">
        <f>'[2]GDP bei za mwaka 2019'!C19</f>
        <v>8853992.5525033604</v>
      </c>
      <c r="G163" s="9">
        <f>'[2]GDP bei za mwaka 2019'!D19</f>
        <v>9193704.3249627799</v>
      </c>
      <c r="H163" s="9">
        <f>'[2]GDP bei za mwaka 2019'!E19</f>
        <v>10076405.578685001</v>
      </c>
      <c r="I163" s="9">
        <v>10569575.596996101</v>
      </c>
      <c r="J163" s="9">
        <v>11145449.0896967</v>
      </c>
      <c r="K163" s="9">
        <v>11720295.8842448</v>
      </c>
      <c r="L163" s="9">
        <v>12481716.8269233</v>
      </c>
      <c r="M163" s="9">
        <v>13361363.2285043</v>
      </c>
      <c r="N163" s="9">
        <v>14326187.437890399</v>
      </c>
      <c r="O163" s="9">
        <v>15465819.423705099</v>
      </c>
    </row>
    <row r="164" spans="1:15" ht="18" customHeight="1">
      <c r="A164" s="38" t="s">
        <v>67</v>
      </c>
      <c r="B164" s="14">
        <v>1343923.73923224</v>
      </c>
      <c r="C164" s="14">
        <v>1356204.22583529</v>
      </c>
      <c r="D164" s="14">
        <v>1397782.4439330599</v>
      </c>
      <c r="E164" s="14">
        <v>1421916.0998780299</v>
      </c>
      <c r="F164" s="9">
        <f>'[2]GDP bei za mwaka 2019'!C20</f>
        <v>3080347.8979282901</v>
      </c>
      <c r="G164" s="9">
        <f>'[2]GDP bei za mwaka 2019'!D20</f>
        <v>3192175.23524547</v>
      </c>
      <c r="H164" s="9">
        <f>'[2]GDP bei za mwaka 2019'!E20</f>
        <v>3447817.7122090799</v>
      </c>
      <c r="I164" s="9">
        <v>3608481.1128016599</v>
      </c>
      <c r="J164" s="9">
        <v>3075276.8173636799</v>
      </c>
      <c r="K164" s="9">
        <v>3218186.6248730901</v>
      </c>
      <c r="L164" s="9">
        <v>3589877.1902423799</v>
      </c>
      <c r="M164" s="9">
        <v>3851083.0148568801</v>
      </c>
      <c r="N164" s="9">
        <v>4008623.7789342799</v>
      </c>
      <c r="O164" s="9">
        <v>4152925.8900565002</v>
      </c>
    </row>
    <row r="165" spans="1:15" ht="18" customHeight="1">
      <c r="A165" s="38" t="s">
        <v>68</v>
      </c>
      <c r="B165" s="14">
        <v>1266746.6131301799</v>
      </c>
      <c r="C165" s="14">
        <v>1414116.3083821</v>
      </c>
      <c r="D165" s="14">
        <v>1560063.7266739199</v>
      </c>
      <c r="E165" s="14">
        <v>1681098.00981224</v>
      </c>
      <c r="F165" s="9">
        <f>'[2]GDP bei za mwaka 2019'!C21</f>
        <v>1775351.6927201001</v>
      </c>
      <c r="G165" s="9">
        <f>'[2]GDP bei za mwaka 2019'!D21</f>
        <v>1914151.47330958</v>
      </c>
      <c r="H165" s="9">
        <f>'[2]GDP bei za mwaka 2019'!E21</f>
        <v>2078290.1086065299</v>
      </c>
      <c r="I165" s="9">
        <v>2166463.3713327399</v>
      </c>
      <c r="J165" s="9">
        <v>2363032.3684905502</v>
      </c>
      <c r="K165" s="9">
        <v>2583447.5258675399</v>
      </c>
      <c r="L165" s="9">
        <v>2723413.20421365</v>
      </c>
      <c r="M165" s="9">
        <v>3013605.0257046302</v>
      </c>
      <c r="N165" s="9">
        <v>3352552.0636446299</v>
      </c>
      <c r="O165" s="9">
        <v>3646044.5544125899</v>
      </c>
    </row>
    <row r="166" spans="1:15" ht="18" customHeight="1">
      <c r="A166" s="38" t="s">
        <v>69</v>
      </c>
      <c r="B166" s="14">
        <v>3444161.0157071501</v>
      </c>
      <c r="C166" s="14">
        <v>3405939.9363144301</v>
      </c>
      <c r="D166" s="14">
        <v>3764112.5298922001</v>
      </c>
      <c r="E166" s="14">
        <v>4189021.4581138398</v>
      </c>
      <c r="F166" s="9">
        <f>'[2]GDP bei za mwaka 2019'!C22</f>
        <v>4637418.5448602801</v>
      </c>
      <c r="G166" s="9">
        <f>'[2]GDP bei za mwaka 2019'!D22</f>
        <v>4709494.1500073103</v>
      </c>
      <c r="H166" s="9">
        <f>'[2]GDP bei za mwaka 2019'!E22</f>
        <v>4803064.6677477797</v>
      </c>
      <c r="I166" s="9">
        <v>5075182.2359679705</v>
      </c>
      <c r="J166" s="9">
        <v>5162356.1538658403</v>
      </c>
      <c r="K166" s="9">
        <v>5376969.8558217101</v>
      </c>
      <c r="L166" s="9">
        <v>5884414.6019960102</v>
      </c>
      <c r="M166" s="9">
        <v>6804183.0392801696</v>
      </c>
      <c r="N166" s="9">
        <v>7665510.66617232</v>
      </c>
      <c r="O166" s="9">
        <v>8866777.1543959398</v>
      </c>
    </row>
    <row r="167" spans="1:15" ht="18" customHeight="1">
      <c r="A167" s="38" t="s">
        <v>70</v>
      </c>
      <c r="B167" s="14">
        <v>2606439.0491418499</v>
      </c>
      <c r="C167" s="14">
        <v>2714775.0343138301</v>
      </c>
      <c r="D167" s="14">
        <v>2828969.8871101202</v>
      </c>
      <c r="E167" s="14">
        <v>2949597.61698128</v>
      </c>
      <c r="F167" s="9">
        <f>'[2]GDP bei za mwaka 2019'!C23</f>
        <v>3634278.39402038</v>
      </c>
      <c r="G167" s="9">
        <f>'[2]GDP bei za mwaka 2019'!D23</f>
        <v>3729566.1847276902</v>
      </c>
      <c r="H167" s="9">
        <f>'[2]GDP bei za mwaka 2019'!E23</f>
        <v>3886216.5584213599</v>
      </c>
      <c r="I167" s="9">
        <v>3962175.0607237499</v>
      </c>
      <c r="J167" s="9">
        <v>4011739.31109324</v>
      </c>
      <c r="K167" s="9">
        <v>4134298.6620483301</v>
      </c>
      <c r="L167" s="9">
        <v>4310883.62624205</v>
      </c>
      <c r="M167" s="9">
        <v>4477108.7920986097</v>
      </c>
      <c r="N167" s="9">
        <v>4654221.9085442498</v>
      </c>
      <c r="O167" s="9">
        <v>4851593.4922282798</v>
      </c>
    </row>
    <row r="168" spans="1:15" ht="18" customHeight="1">
      <c r="A168" s="38" t="s">
        <v>71</v>
      </c>
      <c r="B168" s="14">
        <v>322260.08457407902</v>
      </c>
      <c r="C168" s="14">
        <v>385090.43860016402</v>
      </c>
      <c r="D168" s="14">
        <v>447920.79262625001</v>
      </c>
      <c r="E168" s="14">
        <v>518122.72450859298</v>
      </c>
      <c r="F168" s="9">
        <f>'[2]GDP bei za mwaka 2019'!C24</f>
        <v>450007.170138532</v>
      </c>
      <c r="G168" s="9">
        <f>'[2]GDP bei za mwaka 2019'!D24</f>
        <v>490135.62100080401</v>
      </c>
      <c r="H168" s="9">
        <f>'[2]GDP bei za mwaka 2019'!E24</f>
        <v>537923.81913367705</v>
      </c>
      <c r="I168" s="9">
        <v>576174.67522309802</v>
      </c>
      <c r="J168" s="9">
        <v>547570.07338139904</v>
      </c>
      <c r="K168" s="9">
        <v>586386.14701724704</v>
      </c>
      <c r="L168" s="9">
        <v>611787.18898276205</v>
      </c>
      <c r="M168" s="9">
        <v>638468.15127408504</v>
      </c>
      <c r="N168" s="9">
        <v>665398.72919839201</v>
      </c>
      <c r="O168" s="9">
        <v>702872.54207542003</v>
      </c>
    </row>
    <row r="169" spans="1:15" ht="18" customHeight="1">
      <c r="A169" s="38" t="s">
        <v>72</v>
      </c>
      <c r="B169" s="14">
        <v>1417467.4848659399</v>
      </c>
      <c r="C169" s="14">
        <v>1660994.2200692999</v>
      </c>
      <c r="D169" s="14">
        <v>1976259.5688011199</v>
      </c>
      <c r="E169" s="14">
        <v>2183916.99724025</v>
      </c>
      <c r="F169" s="9">
        <f>'[2]GDP bei za mwaka 2019'!C25</f>
        <v>2803007.3810522198</v>
      </c>
      <c r="G169" s="9">
        <f>'[2]GDP bei za mwaka 2019'!D25</f>
        <v>3101919.3154643499</v>
      </c>
      <c r="H169" s="9">
        <f>'[2]GDP bei za mwaka 2019'!E25</f>
        <v>3213348.1812471901</v>
      </c>
      <c r="I169" s="9">
        <v>3233509.3230812801</v>
      </c>
      <c r="J169" s="9">
        <v>3073789.9853710299</v>
      </c>
      <c r="K169" s="9">
        <v>3122615.80301326</v>
      </c>
      <c r="L169" s="9">
        <v>3326910.1111682998</v>
      </c>
      <c r="M169" s="9">
        <v>3555437.1429286301</v>
      </c>
      <c r="N169" s="9">
        <v>3631014.4666092899</v>
      </c>
      <c r="O169" s="9">
        <v>3787921.3290529302</v>
      </c>
    </row>
    <row r="170" spans="1:15" ht="18" customHeight="1">
      <c r="A170" s="38" t="s">
        <v>73</v>
      </c>
      <c r="B170" s="14">
        <v>3623123.2851870898</v>
      </c>
      <c r="C170" s="14">
        <v>3974205.5761060002</v>
      </c>
      <c r="D170" s="14">
        <v>4242164.2549596298</v>
      </c>
      <c r="E170" s="14">
        <v>4548604.3570154402</v>
      </c>
      <c r="F170" s="9">
        <f>'[2]GDP bei za mwaka 2019'!C26</f>
        <v>4793820.0466925101</v>
      </c>
      <c r="G170" s="9">
        <f>'[2]GDP bei za mwaka 2019'!D26</f>
        <v>5581224.0182363503</v>
      </c>
      <c r="H170" s="9">
        <f>'[2]GDP bei za mwaka 2019'!E26</f>
        <v>6319229.5672913399</v>
      </c>
      <c r="I170" s="9">
        <v>6186903.2994333096</v>
      </c>
      <c r="J170" s="9">
        <v>6828945.3088960899</v>
      </c>
      <c r="K170" s="9">
        <v>7006482.5717388801</v>
      </c>
      <c r="L170" s="9">
        <v>7166966.8933270201</v>
      </c>
      <c r="M170" s="9">
        <v>7302051.9874344496</v>
      </c>
      <c r="N170" s="9">
        <v>7815545.1442427803</v>
      </c>
      <c r="O170" s="9">
        <v>8268194.3426558496</v>
      </c>
    </row>
    <row r="171" spans="1:15" ht="18" customHeight="1">
      <c r="A171" s="38" t="s">
        <v>74</v>
      </c>
      <c r="B171" s="14">
        <v>1922642.97637312</v>
      </c>
      <c r="C171" s="14">
        <v>1927632.7465520799</v>
      </c>
      <c r="D171" s="14">
        <v>2186259.6296485299</v>
      </c>
      <c r="E171" s="14">
        <v>2413305.9378196402</v>
      </c>
      <c r="F171" s="9">
        <f>'[2]GDP bei za mwaka 2019'!C27</f>
        <v>3244163.3961101202</v>
      </c>
      <c r="G171" s="9">
        <f>'[2]GDP bei za mwaka 2019'!D27</f>
        <v>3355091.8758307099</v>
      </c>
      <c r="H171" s="9">
        <f>'[2]GDP bei za mwaka 2019'!E27</f>
        <v>3439122.4200814902</v>
      </c>
      <c r="I171" s="9">
        <v>3599274.7449614401</v>
      </c>
      <c r="J171" s="9">
        <v>3716431.5363876</v>
      </c>
      <c r="K171" s="9">
        <v>3825006.2789600301</v>
      </c>
      <c r="L171" s="9">
        <v>4156416.0027745101</v>
      </c>
      <c r="M171" s="9">
        <v>4610397.6406856803</v>
      </c>
      <c r="N171" s="9">
        <v>4954314.3133927695</v>
      </c>
      <c r="O171" s="9">
        <v>5213280.2174530802</v>
      </c>
    </row>
    <row r="172" spans="1:15" ht="18" customHeight="1">
      <c r="A172" s="39" t="s">
        <v>75</v>
      </c>
      <c r="B172" s="14">
        <v>1284593.7116115701</v>
      </c>
      <c r="C172" s="14">
        <v>1245029.57215965</v>
      </c>
      <c r="D172" s="14">
        <v>1349940.6845303399</v>
      </c>
      <c r="E172" s="14">
        <v>1419089.90508559</v>
      </c>
      <c r="F172" s="9">
        <f>'[2]GDP bei za mwaka 2019'!C28</f>
        <v>1946571.09233944</v>
      </c>
      <c r="G172" s="9">
        <f>'[2]GDP bei za mwaka 2019'!D28</f>
        <v>2041617.9911243001</v>
      </c>
      <c r="H172" s="9">
        <f>'[2]GDP bei za mwaka 2019'!E28</f>
        <v>2215870.6676369202</v>
      </c>
      <c r="I172" s="9">
        <v>2409985.4393615699</v>
      </c>
      <c r="J172" s="9">
        <v>2414176.5861019399</v>
      </c>
      <c r="K172" s="9">
        <v>2607492.14681789</v>
      </c>
      <c r="L172" s="9">
        <v>2814803.1686636498</v>
      </c>
      <c r="M172" s="9">
        <v>3014000.5891066398</v>
      </c>
      <c r="N172" s="9">
        <v>3233664.6234754701</v>
      </c>
      <c r="O172" s="9">
        <v>3428584.1496532699</v>
      </c>
    </row>
    <row r="173" spans="1:15" ht="18" customHeight="1">
      <c r="A173" s="38" t="s">
        <v>76</v>
      </c>
      <c r="B173" s="14">
        <v>198469.974610871</v>
      </c>
      <c r="C173" s="14">
        <v>212501.84376101301</v>
      </c>
      <c r="D173" s="14">
        <v>230651.65930135301</v>
      </c>
      <c r="E173" s="14">
        <v>248510.056852757</v>
      </c>
      <c r="F173" s="9">
        <f>'[2]GDP bei za mwaka 2019'!C29</f>
        <v>442852.73611401598</v>
      </c>
      <c r="G173" s="9">
        <f>'[2]GDP bei za mwaka 2019'!D29</f>
        <v>461689.55431324802</v>
      </c>
      <c r="H173" s="9">
        <f>'[2]GDP bei za mwaka 2019'!E29</f>
        <v>483540.42008744</v>
      </c>
      <c r="I173" s="9">
        <v>498036.35372840898</v>
      </c>
      <c r="J173" s="9">
        <v>472568.72594998998</v>
      </c>
      <c r="K173" s="9">
        <v>513754.77328960999</v>
      </c>
      <c r="L173" s="9">
        <v>539561.34147245204</v>
      </c>
      <c r="M173" s="9">
        <v>606229.63551164896</v>
      </c>
      <c r="N173" s="9">
        <v>635095.00591169205</v>
      </c>
      <c r="O173" s="9">
        <v>688980.26338659495</v>
      </c>
    </row>
    <row r="174" spans="1:15" ht="18" customHeight="1">
      <c r="A174" s="38" t="s">
        <v>77</v>
      </c>
      <c r="B174" s="14">
        <v>550177.010880852</v>
      </c>
      <c r="C174" s="14">
        <v>612079.00343605201</v>
      </c>
      <c r="D174" s="14">
        <v>685475.09253820195</v>
      </c>
      <c r="E174" s="14">
        <v>717898.05542494997</v>
      </c>
      <c r="F174" s="9">
        <f>'[2]GDP bei za mwaka 2019'!C30</f>
        <v>1380067.96737999</v>
      </c>
      <c r="G174" s="9">
        <f>'[2]GDP bei za mwaka 2019'!D30</f>
        <v>1525701.37747803</v>
      </c>
      <c r="H174" s="9">
        <f>'[2]GDP bei za mwaka 2019'!E30</f>
        <v>1631946.34629117</v>
      </c>
      <c r="I174" s="9">
        <v>1751021.0911369501</v>
      </c>
      <c r="J174" s="9">
        <v>1830781.72387228</v>
      </c>
      <c r="K174" s="9">
        <v>1960803.6076164199</v>
      </c>
      <c r="L174" s="9">
        <v>2093406.0345341701</v>
      </c>
      <c r="M174" s="9">
        <v>2275966.3401914798</v>
      </c>
      <c r="N174" s="9">
        <v>2397260.4390380401</v>
      </c>
      <c r="O174" s="9">
        <v>2525954.5833101301</v>
      </c>
    </row>
    <row r="175" spans="1:15" ht="18" customHeight="1">
      <c r="A175" s="38" t="s">
        <v>78</v>
      </c>
      <c r="B175" s="14">
        <v>161741.19541643499</v>
      </c>
      <c r="C175" s="14">
        <v>166879.58401579701</v>
      </c>
      <c r="D175" s="14">
        <v>172189.783105529</v>
      </c>
      <c r="E175" s="14">
        <v>177690.65274428099</v>
      </c>
      <c r="F175" s="9">
        <f>'[2]GDP bei za mwaka 2019'!C31</f>
        <v>287780.69522119203</v>
      </c>
      <c r="G175" s="9">
        <f>'[2]GDP bei za mwaka 2019'!D31</f>
        <v>296897.64474101498</v>
      </c>
      <c r="H175" s="9">
        <f>'[2]GDP bei za mwaka 2019'!E31</f>
        <v>306202.414823092</v>
      </c>
      <c r="I175" s="9">
        <v>315779.91344312503</v>
      </c>
      <c r="J175" s="9">
        <v>325677.63110825798</v>
      </c>
      <c r="K175" s="9">
        <v>335909.82486327703</v>
      </c>
      <c r="L175" s="9">
        <v>348287.07538480702</v>
      </c>
      <c r="M175" s="9">
        <v>363363.39979483403</v>
      </c>
      <c r="N175" s="9">
        <v>373836.13608180499</v>
      </c>
      <c r="O175" s="9">
        <v>384382.28160142002</v>
      </c>
    </row>
    <row r="176" spans="1:15" ht="18" customHeight="1">
      <c r="A176" s="15" t="s">
        <v>79</v>
      </c>
      <c r="B176" s="17">
        <f t="shared" ref="B176:H176" si="45">B149+B155+B161</f>
        <v>70989151.561756298</v>
      </c>
      <c r="C176" s="17">
        <f t="shared" si="45"/>
        <v>75059326.830086902</v>
      </c>
      <c r="D176" s="17">
        <f t="shared" si="45"/>
        <v>80841539.791091695</v>
      </c>
      <c r="E176" s="17">
        <f t="shared" si="45"/>
        <v>86484736.137712702</v>
      </c>
      <c r="F176" s="17">
        <f t="shared" si="45"/>
        <v>105733117.76600599</v>
      </c>
      <c r="G176" s="17">
        <f t="shared" si="45"/>
        <v>112953541.349417</v>
      </c>
      <c r="H176" s="37">
        <f t="shared" si="45"/>
        <v>120315983.177523</v>
      </c>
      <c r="I176" s="37">
        <v>128367785.816797</v>
      </c>
      <c r="J176" s="37">
        <v>133482676.25550801</v>
      </c>
      <c r="K176" s="37">
        <v>139650686.611864</v>
      </c>
      <c r="L176" s="37">
        <v>145975571.87127399</v>
      </c>
      <c r="M176" s="37">
        <v>153423856.35378799</v>
      </c>
      <c r="N176" s="37">
        <v>162109751.001104</v>
      </c>
      <c r="O176" s="37">
        <v>172080648.456451</v>
      </c>
    </row>
    <row r="177" spans="1:15" ht="18" customHeight="1">
      <c r="A177" s="40" t="s">
        <v>80</v>
      </c>
      <c r="B177" s="14">
        <v>6961770.6616124297</v>
      </c>
      <c r="C177" s="14">
        <v>8179129.1750564203</v>
      </c>
      <c r="D177" s="14">
        <v>8001089.9789065598</v>
      </c>
      <c r="E177" s="14">
        <v>7864579.4142312501</v>
      </c>
      <c r="F177" s="9">
        <f>'[2]GDP bei za mwaka 2019'!C33</f>
        <v>9623462.4179119207</v>
      </c>
      <c r="G177" s="9">
        <f>'[2]GDP bei za mwaka 2019'!D33</f>
        <v>9706618.3894881196</v>
      </c>
      <c r="H177" s="9">
        <f>'[2]GDP bei za mwaka 2019'!E33</f>
        <v>10443679.261062199</v>
      </c>
      <c r="I177" s="9">
        <v>10767426.4724389</v>
      </c>
      <c r="J177" s="9">
        <v>10693465.249473</v>
      </c>
      <c r="K177" s="9">
        <v>11552936.7491972</v>
      </c>
      <c r="L177" s="9">
        <v>12108868.4198865</v>
      </c>
      <c r="M177" s="9">
        <v>12942496.7936277</v>
      </c>
      <c r="N177" s="9">
        <v>13617406.396987</v>
      </c>
      <c r="O177" s="9">
        <v>14022137.3823398</v>
      </c>
    </row>
    <row r="178" spans="1:15" ht="18" customHeight="1">
      <c r="A178" s="47" t="s">
        <v>81</v>
      </c>
      <c r="B178" s="57">
        <f t="shared" ref="B178:H178" si="46">B176+B177</f>
        <v>77950922.223368704</v>
      </c>
      <c r="C178" s="57">
        <f t="shared" si="46"/>
        <v>83238456.0051433</v>
      </c>
      <c r="D178" s="57">
        <f t="shared" si="46"/>
        <v>88842629.769998297</v>
      </c>
      <c r="E178" s="57">
        <f t="shared" si="46"/>
        <v>94349315.551944003</v>
      </c>
      <c r="F178" s="57">
        <f t="shared" si="46"/>
        <v>115356580.183918</v>
      </c>
      <c r="G178" s="57">
        <f t="shared" si="46"/>
        <v>122660159.738905</v>
      </c>
      <c r="H178" s="58">
        <f t="shared" si="46"/>
        <v>130759662.438585</v>
      </c>
      <c r="I178" s="58">
        <v>139135212.28923601</v>
      </c>
      <c r="J178" s="58">
        <v>144176141.50498101</v>
      </c>
      <c r="K178" s="58">
        <v>151203623.36106101</v>
      </c>
      <c r="L178" s="58">
        <v>158084440.29115999</v>
      </c>
      <c r="M178" s="58">
        <v>166366353.14741501</v>
      </c>
      <c r="N178" s="58">
        <v>175727157.39809099</v>
      </c>
      <c r="O178" s="58">
        <v>186102785.83879101</v>
      </c>
    </row>
    <row r="179" spans="1:15" ht="18" customHeight="1">
      <c r="A179" s="14"/>
      <c r="C179" s="59"/>
      <c r="D179" s="59"/>
      <c r="E179" s="59"/>
      <c r="F179" s="59"/>
      <c r="G179" s="60"/>
      <c r="H179" s="60"/>
      <c r="I179" s="61"/>
      <c r="J179" s="61"/>
      <c r="K179" s="61"/>
      <c r="L179" s="61"/>
      <c r="M179" s="61"/>
      <c r="N179" s="61"/>
      <c r="O179" s="61"/>
    </row>
    <row r="180" spans="1:15" ht="18" customHeight="1">
      <c r="A180" s="4" t="s">
        <v>88</v>
      </c>
      <c r="B180" s="4"/>
      <c r="C180" s="4"/>
      <c r="D180" s="4"/>
      <c r="E180" s="4"/>
      <c r="F180" s="4"/>
      <c r="G180" s="4"/>
      <c r="H180" s="4"/>
      <c r="I180" s="7"/>
      <c r="J180" s="7"/>
      <c r="K180" s="7"/>
      <c r="L180" s="7"/>
      <c r="O180" s="62"/>
    </row>
    <row r="181" spans="1:15" ht="18" customHeight="1">
      <c r="M181" s="4"/>
      <c r="O181" s="11" t="s">
        <v>89</v>
      </c>
    </row>
    <row r="182" spans="1:15" ht="18" customHeight="1">
      <c r="A182" s="29" t="s">
        <v>40</v>
      </c>
      <c r="B182" s="30" t="s">
        <v>41</v>
      </c>
      <c r="C182" s="30" t="s">
        <v>42</v>
      </c>
      <c r="D182" s="30" t="s">
        <v>43</v>
      </c>
      <c r="E182" s="30" t="s">
        <v>44</v>
      </c>
      <c r="F182" s="30" t="s">
        <v>45</v>
      </c>
      <c r="G182" s="30" t="s">
        <v>46</v>
      </c>
      <c r="H182" s="30" t="s">
        <v>47</v>
      </c>
      <c r="I182" s="30" t="s">
        <v>48</v>
      </c>
      <c r="J182" s="30" t="s">
        <v>49</v>
      </c>
      <c r="K182" s="30" t="s">
        <v>50</v>
      </c>
      <c r="L182" s="30" t="s">
        <v>51</v>
      </c>
      <c r="M182" s="23">
        <v>2023</v>
      </c>
      <c r="N182" s="13" t="s">
        <v>3</v>
      </c>
      <c r="O182" s="13" t="s">
        <v>85</v>
      </c>
    </row>
    <row r="183" spans="1:15" ht="18" customHeight="1">
      <c r="A183" s="28" t="s">
        <v>52</v>
      </c>
      <c r="C183" s="63">
        <f t="shared" ref="C183:H187" si="47">100*C149/B149-100</f>
        <v>2.75701393759091</v>
      </c>
      <c r="D183" s="63">
        <f t="shared" si="47"/>
        <v>6.8908219445676497</v>
      </c>
      <c r="E183" s="63">
        <f t="shared" si="47"/>
        <v>5.4930284676468899</v>
      </c>
      <c r="F183" s="63">
        <f t="shared" si="47"/>
        <v>16.096580818602099</v>
      </c>
      <c r="G183" s="63">
        <f t="shared" si="47"/>
        <v>6.6310349584359498</v>
      </c>
      <c r="H183" s="33">
        <f t="shared" si="47"/>
        <v>4.36973313649752</v>
      </c>
      <c r="I183" s="33">
        <v>5.9120092809529297</v>
      </c>
      <c r="J183" s="33">
        <v>5.2385526056645704</v>
      </c>
      <c r="K183" s="33">
        <v>3.6864682740179702</v>
      </c>
      <c r="L183" s="33">
        <v>4.2648284622040498</v>
      </c>
      <c r="M183" s="33">
        <v>4.3079777509808004</v>
      </c>
      <c r="N183" s="33">
        <v>5.0601415763946402</v>
      </c>
      <c r="O183" s="33">
        <v>5.4719671971697004</v>
      </c>
    </row>
    <row r="184" spans="1:15" ht="18" customHeight="1">
      <c r="A184" s="34" t="s">
        <v>53</v>
      </c>
      <c r="C184" s="64">
        <f t="shared" si="47"/>
        <v>4.41011362638507</v>
      </c>
      <c r="D184" s="64">
        <f t="shared" si="47"/>
        <v>9.4010893039860104</v>
      </c>
      <c r="E184" s="64">
        <f t="shared" si="47"/>
        <v>7.7179625504905998</v>
      </c>
      <c r="F184" s="64">
        <f t="shared" si="47"/>
        <v>19.270401749732201</v>
      </c>
      <c r="G184" s="64">
        <f t="shared" si="47"/>
        <v>6.0784196133095101</v>
      </c>
      <c r="H184" s="25">
        <f t="shared" si="47"/>
        <v>5.1314321336585396</v>
      </c>
      <c r="I184" s="25">
        <v>4.4658508644762396</v>
      </c>
      <c r="J184" s="25">
        <v>5.2503677918656599</v>
      </c>
      <c r="K184" s="25">
        <v>3.9944118887224702</v>
      </c>
      <c r="L184" s="25">
        <v>3.4879890658263801</v>
      </c>
      <c r="M184" s="25">
        <v>4.3407039077178204</v>
      </c>
      <c r="N184" s="25">
        <v>4.5492030553172196</v>
      </c>
      <c r="O184" s="25">
        <v>4.9876567137508498</v>
      </c>
    </row>
    <row r="185" spans="1:15" ht="18" customHeight="1">
      <c r="A185" s="34" t="s">
        <v>54</v>
      </c>
      <c r="C185" s="64">
        <f t="shared" si="47"/>
        <v>4.80594355162164</v>
      </c>
      <c r="D185" s="64">
        <f t="shared" si="47"/>
        <v>4.8846619227335903</v>
      </c>
      <c r="E185" s="64">
        <f t="shared" si="47"/>
        <v>5.0866348469852598</v>
      </c>
      <c r="F185" s="64">
        <f t="shared" si="47"/>
        <v>13.843442028338799</v>
      </c>
      <c r="G185" s="64">
        <f t="shared" si="47"/>
        <v>4.5995476193303197</v>
      </c>
      <c r="H185" s="25">
        <f t="shared" si="47"/>
        <v>4.92060242706326</v>
      </c>
      <c r="I185" s="25">
        <v>5.4760519669130598</v>
      </c>
      <c r="J185" s="25">
        <v>5.0714042384606701</v>
      </c>
      <c r="K185" s="25">
        <v>4.7831420403053198</v>
      </c>
      <c r="L185" s="25">
        <v>5.1966082780078002</v>
      </c>
      <c r="M185" s="25">
        <v>4.9359072343928698</v>
      </c>
      <c r="N185" s="25">
        <v>5.14477993105527</v>
      </c>
      <c r="O185" s="25">
        <v>5.3243866389611902</v>
      </c>
    </row>
    <row r="186" spans="1:15" ht="18" customHeight="1">
      <c r="A186" s="34" t="s">
        <v>55</v>
      </c>
      <c r="C186" s="64">
        <f t="shared" si="47"/>
        <v>4.5388104793706203</v>
      </c>
      <c r="D186" s="64">
        <f t="shared" si="47"/>
        <v>4.80433761539466</v>
      </c>
      <c r="E186" s="64">
        <f t="shared" si="47"/>
        <v>3.5002661772853099</v>
      </c>
      <c r="F186" s="64">
        <f t="shared" si="47"/>
        <v>11.2536042634436</v>
      </c>
      <c r="G186" s="64">
        <f t="shared" si="47"/>
        <v>6.9413789806923196</v>
      </c>
      <c r="H186" s="25">
        <f t="shared" si="47"/>
        <v>7.1834494702474796</v>
      </c>
      <c r="I186" s="25">
        <v>6.7315740680659797</v>
      </c>
      <c r="J186" s="25">
        <v>5.1543630731806198</v>
      </c>
      <c r="K186" s="25">
        <v>5.3617027441173102</v>
      </c>
      <c r="L186" s="25">
        <v>4.9049964444324798</v>
      </c>
      <c r="M186" s="25">
        <v>5.8917496585670097</v>
      </c>
      <c r="N186" s="25">
        <v>6.64683103853109</v>
      </c>
      <c r="O186" s="25">
        <v>7.4444526919992198</v>
      </c>
    </row>
    <row r="187" spans="1:15" ht="18" customHeight="1">
      <c r="A187" s="34" t="s">
        <v>56</v>
      </c>
      <c r="C187" s="64">
        <f t="shared" si="47"/>
        <v>-13.320801766774199</v>
      </c>
      <c r="D187" s="64">
        <f t="shared" si="47"/>
        <v>1.80037540307207</v>
      </c>
      <c r="E187" s="64">
        <f t="shared" si="47"/>
        <v>-4.3818668277311197</v>
      </c>
      <c r="F187" s="64">
        <f t="shared" si="47"/>
        <v>9.6552974648983394</v>
      </c>
      <c r="G187" s="64">
        <f t="shared" si="47"/>
        <v>18.6523227036081</v>
      </c>
      <c r="H187" s="25">
        <f t="shared" si="47"/>
        <v>-7.0001191204576996</v>
      </c>
      <c r="I187" s="25">
        <v>15.869078264245401</v>
      </c>
      <c r="J187" s="25">
        <v>5.8739968389089201</v>
      </c>
      <c r="K187" s="25">
        <v>-5.0226854094895801</v>
      </c>
      <c r="L187" s="25">
        <v>5.5156215299379703</v>
      </c>
      <c r="M187" s="25">
        <v>-1.1566456947246699</v>
      </c>
      <c r="N187" s="25">
        <v>5.9586001532345803</v>
      </c>
      <c r="O187" s="25">
        <v>6.3351643414803096</v>
      </c>
    </row>
    <row r="188" spans="1:15" ht="18" customHeight="1">
      <c r="A188" s="34" t="s">
        <v>57</v>
      </c>
      <c r="C188" s="64"/>
      <c r="D188" s="64"/>
      <c r="E188" s="64"/>
      <c r="F188" s="64"/>
      <c r="G188" s="64"/>
      <c r="H188" s="25"/>
      <c r="I188" s="25">
        <v>4.140398625445</v>
      </c>
      <c r="J188" s="25">
        <v>6.4611566719948499</v>
      </c>
      <c r="K188" s="25">
        <v>3.1960154815086699</v>
      </c>
      <c r="L188" s="25">
        <v>3.0062738056855198</v>
      </c>
      <c r="M188" s="25">
        <v>6.9226683604238799</v>
      </c>
      <c r="N188" s="25">
        <v>4.5625571082217498</v>
      </c>
      <c r="O188" s="25">
        <v>6.4446961191428498</v>
      </c>
    </row>
    <row r="189" spans="1:15" ht="18" customHeight="1">
      <c r="A189" s="36" t="s">
        <v>58</v>
      </c>
      <c r="C189" s="63">
        <f t="shared" ref="C189:H198" si="48">100*C155/B155-100</f>
        <v>10.4776680066345</v>
      </c>
      <c r="D189" s="63">
        <f t="shared" si="48"/>
        <v>5.96374231458356</v>
      </c>
      <c r="E189" s="63">
        <f t="shared" si="48"/>
        <v>9.7184836396984107</v>
      </c>
      <c r="F189" s="63">
        <f t="shared" si="48"/>
        <v>27.875138442451401</v>
      </c>
      <c r="G189" s="63">
        <f t="shared" si="48"/>
        <v>7.4853056638815296</v>
      </c>
      <c r="H189" s="33">
        <f t="shared" si="48"/>
        <v>5.9243924044724103</v>
      </c>
      <c r="I189" s="33">
        <v>11.847445958343201</v>
      </c>
      <c r="J189" s="33">
        <v>5.4580087999805604</v>
      </c>
      <c r="K189" s="33">
        <v>6.12102023387376</v>
      </c>
      <c r="L189" s="33">
        <v>2.68534983056266</v>
      </c>
      <c r="M189" s="33">
        <v>3.01228654807504</v>
      </c>
      <c r="N189" s="33">
        <v>4.6865273285523301</v>
      </c>
      <c r="O189" s="33">
        <v>5.5723714228745003</v>
      </c>
    </row>
    <row r="190" spans="1:15" ht="18" customHeight="1">
      <c r="A190" s="38" t="s">
        <v>59</v>
      </c>
      <c r="C190" s="64">
        <f t="shared" si="48"/>
        <v>4.5245890087175296</v>
      </c>
      <c r="D190" s="64">
        <f t="shared" si="48"/>
        <v>6.4233853703000703</v>
      </c>
      <c r="E190" s="64">
        <f t="shared" si="48"/>
        <v>9.9896694854352095</v>
      </c>
      <c r="F190" s="64">
        <f t="shared" si="48"/>
        <v>65.196044399672004</v>
      </c>
      <c r="G190" s="64">
        <f t="shared" si="48"/>
        <v>-2.5725327923297399</v>
      </c>
      <c r="H190" s="25">
        <f t="shared" si="48"/>
        <v>-4.9175834570185701</v>
      </c>
      <c r="I190" s="25">
        <v>18.957740652471202</v>
      </c>
      <c r="J190" s="25">
        <v>12.474882697543601</v>
      </c>
      <c r="K190" s="25">
        <v>8.0489746968441391</v>
      </c>
      <c r="L190" s="25">
        <v>0.320076698499065</v>
      </c>
      <c r="M190" s="25">
        <v>2.4679260380957802</v>
      </c>
      <c r="N190" s="25">
        <v>8.1350841469495005</v>
      </c>
      <c r="O190" s="25">
        <v>9.3918175665804302</v>
      </c>
    </row>
    <row r="191" spans="1:15" ht="18" customHeight="1">
      <c r="A191" s="38" t="s">
        <v>60</v>
      </c>
      <c r="C191" s="64">
        <f t="shared" si="48"/>
        <v>3.7172559224849202</v>
      </c>
      <c r="D191" s="64">
        <f t="shared" si="48"/>
        <v>9.9686676718106604</v>
      </c>
      <c r="E191" s="64">
        <f t="shared" si="48"/>
        <v>7.1082674993137003</v>
      </c>
      <c r="F191" s="64">
        <f t="shared" si="48"/>
        <v>10.616304602608</v>
      </c>
      <c r="G191" s="64">
        <f t="shared" si="48"/>
        <v>7.9438973167934099</v>
      </c>
      <c r="H191" s="25">
        <f t="shared" si="48"/>
        <v>8.1774357261507902</v>
      </c>
      <c r="I191" s="25">
        <v>5.7466634818143101</v>
      </c>
      <c r="J191" s="25">
        <v>3.9053199839442101</v>
      </c>
      <c r="K191" s="25">
        <v>4.6278016116543901</v>
      </c>
      <c r="L191" s="25">
        <v>4.2911683665162599</v>
      </c>
      <c r="M191" s="25">
        <v>4.6529726068216899</v>
      </c>
      <c r="N191" s="25">
        <v>4.89153928225653</v>
      </c>
      <c r="O191" s="25">
        <v>5.2122507396070699</v>
      </c>
    </row>
    <row r="192" spans="1:15" ht="18" customHeight="1">
      <c r="A192" s="38" t="s">
        <v>61</v>
      </c>
      <c r="C192" s="64">
        <f t="shared" si="48"/>
        <v>8.1515441922674103</v>
      </c>
      <c r="D192" s="64">
        <f t="shared" si="48"/>
        <v>12.671056941455801</v>
      </c>
      <c r="E192" s="64">
        <f t="shared" si="48"/>
        <v>-2.0232691878000502</v>
      </c>
      <c r="F192" s="64">
        <f t="shared" si="48"/>
        <v>-41.822945696657897</v>
      </c>
      <c r="G192" s="64">
        <f t="shared" si="48"/>
        <v>2.5222641049876802</v>
      </c>
      <c r="H192" s="25">
        <f t="shared" si="48"/>
        <v>3.57572773868017</v>
      </c>
      <c r="I192" s="25">
        <v>9.7784427287502407</v>
      </c>
      <c r="J192" s="25">
        <v>-2.2495389301520099</v>
      </c>
      <c r="K192" s="25">
        <v>9.8868389936638703</v>
      </c>
      <c r="L192" s="25">
        <v>11.717400204208399</v>
      </c>
      <c r="M192" s="25">
        <v>10.204972137267401</v>
      </c>
      <c r="N192" s="25">
        <v>7.8343458327894098</v>
      </c>
      <c r="O192" s="25">
        <v>11.806388115533</v>
      </c>
    </row>
    <row r="193" spans="1:15" ht="18" customHeight="1">
      <c r="A193" s="38" t="s">
        <v>62</v>
      </c>
      <c r="C193" s="64">
        <f t="shared" si="48"/>
        <v>2.6591804259512601</v>
      </c>
      <c r="D193" s="64">
        <f t="shared" si="48"/>
        <v>3.77001913501091</v>
      </c>
      <c r="E193" s="64">
        <f t="shared" si="48"/>
        <v>2.3570782169326501</v>
      </c>
      <c r="F193" s="64">
        <f t="shared" si="48"/>
        <v>42.776454468414599</v>
      </c>
      <c r="G193" s="64">
        <f t="shared" si="48"/>
        <v>6.3579166460359904</v>
      </c>
      <c r="H193" s="25">
        <f t="shared" si="48"/>
        <v>7.3463774408871103</v>
      </c>
      <c r="I193" s="25">
        <v>6.85770540001546</v>
      </c>
      <c r="J193" s="25">
        <v>5.8173994192713296</v>
      </c>
      <c r="K193" s="25">
        <v>6.4630660850627599</v>
      </c>
      <c r="L193" s="25">
        <v>5.4751869168534304</v>
      </c>
      <c r="M193" s="25">
        <v>2.5573721456699299</v>
      </c>
      <c r="N193" s="25">
        <v>4.8180742678903101</v>
      </c>
      <c r="O193" s="25">
        <v>2.9710854629235999</v>
      </c>
    </row>
    <row r="194" spans="1:15" ht="18" customHeight="1">
      <c r="A194" s="38" t="s">
        <v>63</v>
      </c>
      <c r="C194" s="64">
        <f t="shared" si="48"/>
        <v>19.0688769997967</v>
      </c>
      <c r="D194" s="64">
        <f t="shared" si="48"/>
        <v>2.5459436948635399</v>
      </c>
      <c r="E194" s="64">
        <f t="shared" si="48"/>
        <v>12.9007231766118</v>
      </c>
      <c r="F194" s="64">
        <f t="shared" si="48"/>
        <v>30.403140285425</v>
      </c>
      <c r="G194" s="64">
        <f t="shared" si="48"/>
        <v>12.3712044867928</v>
      </c>
      <c r="H194" s="25">
        <f t="shared" si="48"/>
        <v>9.2628372370980099</v>
      </c>
      <c r="I194" s="25">
        <v>12.9520502910103</v>
      </c>
      <c r="J194" s="25">
        <v>3.7559860647444898</v>
      </c>
      <c r="K194" s="25">
        <v>5.9912867354621504</v>
      </c>
      <c r="L194" s="25">
        <v>2.5002284979356202</v>
      </c>
      <c r="M194" s="25">
        <v>2.1557934986093099</v>
      </c>
      <c r="N194" s="25">
        <v>3.0026224466610598</v>
      </c>
      <c r="O194" s="25">
        <v>3.9609066812161302</v>
      </c>
    </row>
    <row r="195" spans="1:15" ht="18" customHeight="1">
      <c r="A195" s="36" t="s">
        <v>64</v>
      </c>
      <c r="C195" s="63">
        <f t="shared" si="48"/>
        <v>5.0765644923762903</v>
      </c>
      <c r="D195" s="63">
        <f t="shared" si="48"/>
        <v>9.3116377792069596</v>
      </c>
      <c r="E195" s="63">
        <f t="shared" si="48"/>
        <v>6.3651761111900997</v>
      </c>
      <c r="F195" s="63">
        <f t="shared" si="48"/>
        <v>22.9281848176708</v>
      </c>
      <c r="G195" s="63">
        <f t="shared" si="48"/>
        <v>6.5389939809672102</v>
      </c>
      <c r="H195" s="33">
        <f t="shared" si="48"/>
        <v>8.23886845194491</v>
      </c>
      <c r="I195" s="33">
        <v>3.9559065851088802</v>
      </c>
      <c r="J195" s="33">
        <v>2.2281373061751699</v>
      </c>
      <c r="K195" s="33">
        <v>4.1759748631087801</v>
      </c>
      <c r="L195" s="33">
        <v>5.9920645443560501</v>
      </c>
      <c r="M195" s="33">
        <v>7.0184000784885496</v>
      </c>
      <c r="N195" s="33">
        <v>6.6635375822889804</v>
      </c>
      <c r="O195" s="33">
        <v>6.9264154843495298</v>
      </c>
    </row>
    <row r="196" spans="1:15" ht="18" customHeight="1">
      <c r="A196" s="38" t="s">
        <v>65</v>
      </c>
      <c r="C196" s="64">
        <f t="shared" si="48"/>
        <v>4.2173012811797204</v>
      </c>
      <c r="D196" s="64">
        <f t="shared" si="48"/>
        <v>9.9183664744850297</v>
      </c>
      <c r="E196" s="64">
        <f t="shared" si="48"/>
        <v>3.59557607396968</v>
      </c>
      <c r="F196" s="64">
        <f t="shared" si="48"/>
        <v>9.3201492508873507</v>
      </c>
      <c r="G196" s="64">
        <f t="shared" si="48"/>
        <v>8.3927190844016994</v>
      </c>
      <c r="H196" s="25">
        <f t="shared" si="48"/>
        <v>12.2562758703532</v>
      </c>
      <c r="I196" s="25">
        <v>5.3761463306849597</v>
      </c>
      <c r="J196" s="25">
        <v>1.9352799985756399</v>
      </c>
      <c r="K196" s="25">
        <v>3.0078088533737901</v>
      </c>
      <c r="L196" s="25">
        <v>4.1200480843835701</v>
      </c>
      <c r="M196" s="25">
        <v>4.6894017608052296</v>
      </c>
      <c r="N196" s="25">
        <v>4.8814456572770801</v>
      </c>
      <c r="O196" s="25">
        <v>5.0740940532829102</v>
      </c>
    </row>
    <row r="197" spans="1:15" ht="18" customHeight="1">
      <c r="A197" s="38" t="s">
        <v>66</v>
      </c>
      <c r="C197" s="64">
        <f t="shared" si="48"/>
        <v>5.9629180544705802</v>
      </c>
      <c r="D197" s="64">
        <f t="shared" si="48"/>
        <v>8.7048674729070399</v>
      </c>
      <c r="E197" s="64">
        <f t="shared" si="48"/>
        <v>5.3542853265001504</v>
      </c>
      <c r="F197" s="64">
        <f t="shared" si="48"/>
        <v>27.765178642465902</v>
      </c>
      <c r="G197" s="64">
        <f t="shared" si="48"/>
        <v>3.8368201740058101</v>
      </c>
      <c r="H197" s="25">
        <f t="shared" si="48"/>
        <v>9.6011490311416008</v>
      </c>
      <c r="I197" s="25">
        <v>4.8943049628170296</v>
      </c>
      <c r="J197" s="25">
        <v>5.4484069621894804</v>
      </c>
      <c r="K197" s="25">
        <v>5.1576817580141601</v>
      </c>
      <c r="L197" s="25">
        <v>6.4966017086830901</v>
      </c>
      <c r="M197" s="25">
        <v>7.0474792352562901</v>
      </c>
      <c r="N197" s="25">
        <v>7.2210012772336398</v>
      </c>
      <c r="O197" s="25">
        <v>7.9548867467740401</v>
      </c>
    </row>
    <row r="198" spans="1:15" ht="18" customHeight="1">
      <c r="A198" s="38" t="s">
        <v>67</v>
      </c>
      <c r="C198" s="64">
        <f t="shared" si="48"/>
        <v>0.91377853106992302</v>
      </c>
      <c r="D198" s="64">
        <f t="shared" si="48"/>
        <v>3.06577853878618</v>
      </c>
      <c r="E198" s="64">
        <f t="shared" si="48"/>
        <v>1.7265673960721299</v>
      </c>
      <c r="F198" s="64">
        <f t="shared" si="48"/>
        <v>116.633590279519</v>
      </c>
      <c r="G198" s="64">
        <f t="shared" si="48"/>
        <v>3.63034764327737</v>
      </c>
      <c r="H198" s="25">
        <f t="shared" si="48"/>
        <v>8.00840988116855</v>
      </c>
      <c r="I198" s="25">
        <v>4.6598577420045002</v>
      </c>
      <c r="J198" s="25">
        <v>-14.7764191849682</v>
      </c>
      <c r="K198" s="25">
        <v>4.6470550781804896</v>
      </c>
      <c r="L198" s="25">
        <v>11.5496895828392</v>
      </c>
      <c r="M198" s="25">
        <v>7.2761771718677304</v>
      </c>
      <c r="N198" s="25">
        <v>4.0908171407790501</v>
      </c>
      <c r="O198" s="25">
        <v>3.5997918258266299</v>
      </c>
    </row>
    <row r="199" spans="1:15" ht="18" customHeight="1">
      <c r="A199" s="38" t="s">
        <v>68</v>
      </c>
      <c r="C199" s="64">
        <f t="shared" ref="C199:H208" si="49">100*C165/B165-100</f>
        <v>11.633715355888601</v>
      </c>
      <c r="D199" s="64">
        <f t="shared" si="49"/>
        <v>10.3207506643353</v>
      </c>
      <c r="E199" s="64">
        <f t="shared" si="49"/>
        <v>7.7582909639440096</v>
      </c>
      <c r="F199" s="64">
        <f t="shared" si="49"/>
        <v>5.6066738737259003</v>
      </c>
      <c r="G199" s="64">
        <f t="shared" si="49"/>
        <v>7.8181568845560703</v>
      </c>
      <c r="H199" s="25">
        <f t="shared" si="49"/>
        <v>8.5750076514661906</v>
      </c>
      <c r="I199" s="25">
        <v>4.2425868439188603</v>
      </c>
      <c r="J199" s="25">
        <v>9.0732665854804999</v>
      </c>
      <c r="K199" s="25">
        <v>9.3276402099301201</v>
      </c>
      <c r="L199" s="25">
        <v>5.4177867730877098</v>
      </c>
      <c r="M199" s="25">
        <v>10.6554459324057</v>
      </c>
      <c r="N199" s="25">
        <v>11.2472283211948</v>
      </c>
      <c r="O199" s="25">
        <v>8.7543007594308193</v>
      </c>
    </row>
    <row r="200" spans="1:15" ht="18" customHeight="1">
      <c r="A200" s="38" t="s">
        <v>69</v>
      </c>
      <c r="C200" s="64">
        <f t="shared" si="49"/>
        <v>-1.10973555587023</v>
      </c>
      <c r="D200" s="64">
        <f t="shared" si="49"/>
        <v>10.516115970188</v>
      </c>
      <c r="E200" s="64">
        <f t="shared" si="49"/>
        <v>11.288422565672001</v>
      </c>
      <c r="F200" s="64">
        <f t="shared" si="49"/>
        <v>10.704100975131899</v>
      </c>
      <c r="G200" s="64">
        <f t="shared" si="49"/>
        <v>1.5542182455562901</v>
      </c>
      <c r="H200" s="25">
        <f t="shared" si="49"/>
        <v>1.9868485820355899</v>
      </c>
      <c r="I200" s="25">
        <v>5.6654987397409098</v>
      </c>
      <c r="J200" s="25">
        <v>1.71765098955595</v>
      </c>
      <c r="K200" s="25">
        <v>4.15728197666391</v>
      </c>
      <c r="L200" s="25">
        <v>9.4373738328639494</v>
      </c>
      <c r="M200" s="25">
        <v>15.6305851897685</v>
      </c>
      <c r="N200" s="25">
        <v>12.6587956543754</v>
      </c>
      <c r="O200" s="25">
        <v>15.6710562484086</v>
      </c>
    </row>
    <row r="201" spans="1:15" ht="18" customHeight="1">
      <c r="A201" s="38" t="s">
        <v>70</v>
      </c>
      <c r="C201" s="64">
        <f t="shared" si="49"/>
        <v>4.1564749119165603</v>
      </c>
      <c r="D201" s="64">
        <f t="shared" si="49"/>
        <v>4.2064204714168101</v>
      </c>
      <c r="E201" s="64">
        <f t="shared" si="49"/>
        <v>4.2640160441715098</v>
      </c>
      <c r="F201" s="64">
        <f t="shared" si="49"/>
        <v>23.212684099597102</v>
      </c>
      <c r="G201" s="64">
        <f t="shared" si="49"/>
        <v>2.6219177612834401</v>
      </c>
      <c r="H201" s="25">
        <f t="shared" si="49"/>
        <v>4.2002304272046196</v>
      </c>
      <c r="I201" s="25">
        <v>1.9545617481813899</v>
      </c>
      <c r="J201" s="25">
        <v>1.250935398105</v>
      </c>
      <c r="K201" s="25">
        <v>3.0550178227232299</v>
      </c>
      <c r="L201" s="25">
        <v>4.2712193440382196</v>
      </c>
      <c r="M201" s="25">
        <v>3.8559418501738598</v>
      </c>
      <c r="N201" s="25">
        <v>3.9559707987935702</v>
      </c>
      <c r="O201" s="25">
        <v>4.2406998970482004</v>
      </c>
    </row>
    <row r="202" spans="1:15" ht="18" customHeight="1">
      <c r="A202" s="38" t="s">
        <v>71</v>
      </c>
      <c r="C202" s="64">
        <f t="shared" si="49"/>
        <v>19.4967844401599</v>
      </c>
      <c r="D202" s="64">
        <f t="shared" si="49"/>
        <v>16.315739818022699</v>
      </c>
      <c r="E202" s="64">
        <f t="shared" si="49"/>
        <v>15.672845073954999</v>
      </c>
      <c r="F202" s="64">
        <f t="shared" si="49"/>
        <v>-13.1466062282183</v>
      </c>
      <c r="G202" s="64">
        <f t="shared" si="49"/>
        <v>8.9172914400272703</v>
      </c>
      <c r="H202" s="25">
        <f t="shared" si="49"/>
        <v>9.7499949167730797</v>
      </c>
      <c r="I202" s="25">
        <v>7.1108314465464701</v>
      </c>
      <c r="J202" s="25">
        <v>-4.9645711746395902</v>
      </c>
      <c r="K202" s="25">
        <v>7.0887865357848501</v>
      </c>
      <c r="L202" s="25">
        <v>4.3317943465619804</v>
      </c>
      <c r="M202" s="25">
        <v>4.3611508661510099</v>
      </c>
      <c r="N202" s="25">
        <v>4.2179986379220198</v>
      </c>
      <c r="O202" s="25">
        <v>5.6317830546766201</v>
      </c>
    </row>
    <row r="203" spans="1:15" ht="18" customHeight="1">
      <c r="A203" s="38" t="s">
        <v>72</v>
      </c>
      <c r="C203" s="64">
        <f t="shared" si="49"/>
        <v>17.180410683380899</v>
      </c>
      <c r="D203" s="64">
        <f t="shared" si="49"/>
        <v>18.980520517323999</v>
      </c>
      <c r="E203" s="64">
        <f t="shared" si="49"/>
        <v>10.507598886167701</v>
      </c>
      <c r="F203" s="64">
        <f t="shared" si="49"/>
        <v>28.347706647930899</v>
      </c>
      <c r="G203" s="64">
        <f t="shared" si="49"/>
        <v>10.663972433063201</v>
      </c>
      <c r="H203" s="25">
        <f t="shared" si="49"/>
        <v>3.59225545381894</v>
      </c>
      <c r="I203" s="25">
        <v>0.62741852724693103</v>
      </c>
      <c r="J203" s="25">
        <v>-4.9395044749105903</v>
      </c>
      <c r="K203" s="25">
        <v>1.5884565267831201</v>
      </c>
      <c r="L203" s="25">
        <v>6.5424093466092899</v>
      </c>
      <c r="M203" s="25">
        <v>6.8690473780211203</v>
      </c>
      <c r="N203" s="25">
        <v>2.1256830213121001</v>
      </c>
      <c r="O203" s="25">
        <v>4.3212954364834504</v>
      </c>
    </row>
    <row r="204" spans="1:15" ht="18" customHeight="1">
      <c r="A204" s="38" t="s">
        <v>73</v>
      </c>
      <c r="C204" s="64">
        <f t="shared" si="49"/>
        <v>9.6900453913421707</v>
      </c>
      <c r="D204" s="64">
        <f t="shared" si="49"/>
        <v>6.7424463511567003</v>
      </c>
      <c r="E204" s="64">
        <f t="shared" si="49"/>
        <v>7.2236736636858998</v>
      </c>
      <c r="F204" s="64">
        <f t="shared" si="49"/>
        <v>5.3910094268555202</v>
      </c>
      <c r="G204" s="64">
        <f t="shared" si="49"/>
        <v>16.425396945951601</v>
      </c>
      <c r="H204" s="25">
        <f t="shared" si="49"/>
        <v>13.2230053236279</v>
      </c>
      <c r="I204" s="25">
        <v>-2.0940253309193602</v>
      </c>
      <c r="J204" s="25">
        <v>10.3774372798357</v>
      </c>
      <c r="K204" s="25">
        <v>2.5997757312760101</v>
      </c>
      <c r="L204" s="25">
        <v>2.2905119643837</v>
      </c>
      <c r="M204" s="25">
        <v>1.88482933042712</v>
      </c>
      <c r="N204" s="25">
        <v>7.0321761292848404</v>
      </c>
      <c r="O204" s="25">
        <v>5.7916522783635296</v>
      </c>
    </row>
    <row r="205" spans="1:15" ht="18" customHeight="1">
      <c r="A205" s="38" t="s">
        <v>74</v>
      </c>
      <c r="C205" s="64">
        <f t="shared" si="49"/>
        <v>0.259526612079512</v>
      </c>
      <c r="D205" s="64">
        <f t="shared" si="49"/>
        <v>13.4168131123031</v>
      </c>
      <c r="E205" s="64">
        <f t="shared" si="49"/>
        <v>10.3851484559322</v>
      </c>
      <c r="F205" s="64">
        <f t="shared" si="49"/>
        <v>34.428186052578802</v>
      </c>
      <c r="G205" s="64">
        <f t="shared" si="49"/>
        <v>3.4193246817835599</v>
      </c>
      <c r="H205" s="25">
        <f t="shared" si="49"/>
        <v>2.5045676053202</v>
      </c>
      <c r="I205" s="25">
        <v>4.6567788324370998</v>
      </c>
      <c r="J205" s="25">
        <v>3.2550110710542701</v>
      </c>
      <c r="K205" s="25">
        <v>2.9214783458103302</v>
      </c>
      <c r="L205" s="25">
        <v>8.6642922820139692</v>
      </c>
      <c r="M205" s="25">
        <v>10.922430228546</v>
      </c>
      <c r="N205" s="25">
        <v>7.4595880770046499</v>
      </c>
      <c r="O205" s="25">
        <v>5.2270786163134497</v>
      </c>
    </row>
    <row r="206" spans="1:15" ht="18" customHeight="1">
      <c r="A206" s="39" t="s">
        <v>75</v>
      </c>
      <c r="C206" s="64">
        <f t="shared" si="49"/>
        <v>-3.079895152397</v>
      </c>
      <c r="D206" s="64">
        <f t="shared" si="49"/>
        <v>8.4263952211755004</v>
      </c>
      <c r="E206" s="64">
        <f t="shared" si="49"/>
        <v>5.1223895499754901</v>
      </c>
      <c r="F206" s="64">
        <f t="shared" si="49"/>
        <v>37.170385425441999</v>
      </c>
      <c r="G206" s="64">
        <f t="shared" si="49"/>
        <v>4.8827858976696099</v>
      </c>
      <c r="H206" s="25">
        <f t="shared" si="49"/>
        <v>8.5350284563596492</v>
      </c>
      <c r="I206" s="25">
        <v>8.7602031363889008</v>
      </c>
      <c r="J206" s="25">
        <v>0.1739075544575</v>
      </c>
      <c r="K206" s="25">
        <v>8.0075153503202898</v>
      </c>
      <c r="L206" s="25">
        <v>7.9505904590642</v>
      </c>
      <c r="M206" s="25">
        <v>7.0767797429178803</v>
      </c>
      <c r="N206" s="25">
        <v>7.2881218126746603</v>
      </c>
      <c r="O206" s="25">
        <v>6.0278213381418499</v>
      </c>
    </row>
    <row r="207" spans="1:15" ht="18" customHeight="1">
      <c r="A207" s="38" t="s">
        <v>76</v>
      </c>
      <c r="C207" s="64">
        <f t="shared" si="49"/>
        <v>7.0700211342562902</v>
      </c>
      <c r="D207" s="64">
        <f t="shared" si="49"/>
        <v>8.5410155597294004</v>
      </c>
      <c r="E207" s="64">
        <f t="shared" si="49"/>
        <v>7.7425836022585104</v>
      </c>
      <c r="F207" s="64">
        <f t="shared" si="49"/>
        <v>78.203144662434497</v>
      </c>
      <c r="G207" s="64">
        <f t="shared" si="49"/>
        <v>4.2535174027653797</v>
      </c>
      <c r="H207" s="25">
        <f t="shared" si="49"/>
        <v>4.7328048837263497</v>
      </c>
      <c r="I207" s="25">
        <v>2.9978742290763201</v>
      </c>
      <c r="J207" s="25">
        <v>-5.1136081910011297</v>
      </c>
      <c r="K207" s="25">
        <v>8.7153561118175098</v>
      </c>
      <c r="L207" s="25">
        <v>5.0231296183587704</v>
      </c>
      <c r="M207" s="25">
        <v>12.356017548859301</v>
      </c>
      <c r="N207" s="25">
        <v>4.7614581520219703</v>
      </c>
      <c r="O207" s="25">
        <v>8.4845978906022204</v>
      </c>
    </row>
    <row r="208" spans="1:15" ht="18" customHeight="1">
      <c r="A208" s="38" t="s">
        <v>77</v>
      </c>
      <c r="C208" s="64">
        <f t="shared" si="49"/>
        <v>11.251286646109399</v>
      </c>
      <c r="D208" s="64">
        <f t="shared" si="49"/>
        <v>11.9912770557596</v>
      </c>
      <c r="E208" s="64">
        <f t="shared" si="49"/>
        <v>4.7299986884557699</v>
      </c>
      <c r="F208" s="64">
        <f t="shared" si="49"/>
        <v>92.237317952209295</v>
      </c>
      <c r="G208" s="64">
        <f t="shared" si="49"/>
        <v>10.552625924252601</v>
      </c>
      <c r="H208" s="25">
        <f t="shared" si="49"/>
        <v>6.9636804673244503</v>
      </c>
      <c r="I208" s="25">
        <v>7.2964865000858801</v>
      </c>
      <c r="J208" s="25">
        <v>4.5550926336092497</v>
      </c>
      <c r="K208" s="25">
        <v>7.1019872029931896</v>
      </c>
      <c r="L208" s="25">
        <v>6.7626572290401397</v>
      </c>
      <c r="M208" s="25">
        <v>8.7207308398690806</v>
      </c>
      <c r="N208" s="25">
        <v>5.32934502170004</v>
      </c>
      <c r="O208" s="25">
        <v>5.36838393427659</v>
      </c>
    </row>
    <row r="209" spans="1:19" ht="18" customHeight="1">
      <c r="A209" s="38" t="s">
        <v>78</v>
      </c>
      <c r="C209" s="64">
        <f t="shared" ref="C209:H212" si="50">100*C175/B175-100</f>
        <v>3.1769201322720302</v>
      </c>
      <c r="D209" s="64">
        <f t="shared" si="50"/>
        <v>3.1820543663567098</v>
      </c>
      <c r="E209" s="64">
        <f t="shared" si="50"/>
        <v>3.1946550715962299</v>
      </c>
      <c r="F209" s="64">
        <f t="shared" si="50"/>
        <v>61.956012191223301</v>
      </c>
      <c r="G209" s="64">
        <f t="shared" si="50"/>
        <v>3.16801983983542</v>
      </c>
      <c r="H209" s="25">
        <f t="shared" si="50"/>
        <v>3.1339992913022199</v>
      </c>
      <c r="I209" s="25">
        <v>3.1278324913167701</v>
      </c>
      <c r="J209" s="25">
        <v>3.1343721509112998</v>
      </c>
      <c r="K209" s="25">
        <v>3.1418165626541699</v>
      </c>
      <c r="L209" s="25">
        <v>3.6846944046865699</v>
      </c>
      <c r="M209" s="25">
        <v>4.3287062528433902</v>
      </c>
      <c r="N209" s="25">
        <v>2.88216597843478</v>
      </c>
      <c r="O209" s="25">
        <v>2.8210610215880898</v>
      </c>
    </row>
    <row r="210" spans="1:19" ht="18" customHeight="1">
      <c r="A210" s="15" t="s">
        <v>79</v>
      </c>
      <c r="C210" s="63">
        <f t="shared" si="50"/>
        <v>5.7335172752273298</v>
      </c>
      <c r="D210" s="63">
        <f t="shared" si="50"/>
        <v>7.70352360619236</v>
      </c>
      <c r="E210" s="63">
        <f t="shared" si="50"/>
        <v>6.9805651416388201</v>
      </c>
      <c r="F210" s="63">
        <f t="shared" si="50"/>
        <v>22.2563916916436</v>
      </c>
      <c r="G210" s="63">
        <f t="shared" si="50"/>
        <v>6.8289139069835896</v>
      </c>
      <c r="H210" s="33">
        <f t="shared" si="50"/>
        <v>6.5181150941794597</v>
      </c>
      <c r="I210" s="33">
        <v>6.6922136416355604</v>
      </c>
      <c r="J210" s="33">
        <v>3.98455921488799</v>
      </c>
      <c r="K210" s="33">
        <v>4.6208321029980404</v>
      </c>
      <c r="L210" s="33">
        <v>4.5290756621835202</v>
      </c>
      <c r="M210" s="33">
        <v>5.1024184300385098</v>
      </c>
      <c r="N210" s="33">
        <v>5.6613716104796197</v>
      </c>
      <c r="O210" s="33">
        <v>6.1507080195803399</v>
      </c>
    </row>
    <row r="211" spans="1:19" ht="18" customHeight="1">
      <c r="A211" s="40" t="s">
        <v>80</v>
      </c>
      <c r="C211" s="64">
        <f t="shared" si="50"/>
        <v>17.486334621112601</v>
      </c>
      <c r="D211" s="64">
        <f t="shared" si="50"/>
        <v>-2.17675002239621</v>
      </c>
      <c r="E211" s="64">
        <f t="shared" si="50"/>
        <v>-1.70614960005697</v>
      </c>
      <c r="F211" s="64">
        <f t="shared" si="50"/>
        <v>22.364616224713799</v>
      </c>
      <c r="G211" s="64">
        <f t="shared" si="50"/>
        <v>0.86409618456478698</v>
      </c>
      <c r="H211" s="25">
        <f t="shared" si="50"/>
        <v>7.5933846577534503</v>
      </c>
      <c r="I211" s="25">
        <v>3.0999344511059701</v>
      </c>
      <c r="J211" s="25">
        <v>-0.68689786881884596</v>
      </c>
      <c r="K211" s="25">
        <v>8.0373525295411206</v>
      </c>
      <c r="L211" s="25">
        <v>4.8120376901397197</v>
      </c>
      <c r="M211" s="25">
        <v>6.8844448947191896</v>
      </c>
      <c r="N211" s="25">
        <v>5.2146785440320498</v>
      </c>
      <c r="O211" s="25">
        <v>2.9721591142520101</v>
      </c>
    </row>
    <row r="212" spans="1:19" ht="18" customHeight="1">
      <c r="A212" s="47" t="s">
        <v>81</v>
      </c>
      <c r="B212" s="18"/>
      <c r="C212" s="65">
        <f t="shared" si="50"/>
        <v>6.7831574418364902</v>
      </c>
      <c r="D212" s="65">
        <f t="shared" si="50"/>
        <v>6.7326738551093301</v>
      </c>
      <c r="E212" s="65">
        <f t="shared" si="50"/>
        <v>6.1982471660302796</v>
      </c>
      <c r="F212" s="65">
        <f t="shared" si="50"/>
        <v>22.265412853375601</v>
      </c>
      <c r="G212" s="65">
        <f t="shared" si="50"/>
        <v>6.3313072763962897</v>
      </c>
      <c r="H212" s="49">
        <f t="shared" si="50"/>
        <v>6.6032057327507898</v>
      </c>
      <c r="I212" s="49">
        <v>6.40530091195716</v>
      </c>
      <c r="J212" s="49">
        <v>3.62304346455872</v>
      </c>
      <c r="K212" s="49">
        <v>4.8742335470510501</v>
      </c>
      <c r="L212" s="49">
        <v>4.5506957949471003</v>
      </c>
      <c r="M212" s="49">
        <v>5.2389171514928998</v>
      </c>
      <c r="N212" s="49">
        <v>5.6266210526242597</v>
      </c>
      <c r="O212" s="49">
        <v>5.9043966762601903</v>
      </c>
    </row>
    <row r="213" spans="1:19" ht="18" customHeight="1">
      <c r="C213" s="25"/>
      <c r="D213" s="25"/>
      <c r="E213" s="25"/>
      <c r="F213" s="25"/>
      <c r="G213" s="25"/>
      <c r="H213" s="25"/>
    </row>
    <row r="214" spans="1:19" s="2" customFormat="1" ht="18" customHeight="1">
      <c r="A214" s="8"/>
      <c r="B214" s="8"/>
      <c r="C214" s="8"/>
      <c r="D214" s="8"/>
      <c r="E214" s="8"/>
      <c r="F214" s="8"/>
      <c r="G214" s="8"/>
      <c r="H214" s="66"/>
      <c r="I214" s="66"/>
      <c r="J214" s="66"/>
      <c r="K214" s="66"/>
      <c r="L214" s="8"/>
      <c r="M214" s="8"/>
      <c r="N214" s="67"/>
      <c r="O214" s="8"/>
      <c r="P214" s="8"/>
      <c r="Q214" s="8"/>
      <c r="R214" s="8"/>
      <c r="S214" s="8"/>
    </row>
    <row r="215" spans="1:19" s="2" customFormat="1" ht="18" customHeight="1">
      <c r="A215" s="4" t="s">
        <v>90</v>
      </c>
      <c r="B215" s="4"/>
      <c r="C215" s="4"/>
      <c r="D215" s="4"/>
      <c r="E215" s="4"/>
      <c r="F215" s="4"/>
      <c r="G215" s="4"/>
      <c r="H215" s="4"/>
      <c r="I215" s="7"/>
      <c r="J215" s="7"/>
      <c r="K215" s="7"/>
      <c r="L215" s="7"/>
      <c r="M215" s="8"/>
      <c r="N215" s="68"/>
      <c r="O215" s="8"/>
      <c r="P215" s="8"/>
      <c r="Q215" s="8"/>
      <c r="R215" s="8"/>
      <c r="S215" s="8"/>
    </row>
    <row r="216" spans="1:19" s="2" customFormat="1" ht="18" customHeight="1">
      <c r="G216" s="69"/>
      <c r="H216" s="69"/>
      <c r="I216" s="69"/>
      <c r="J216" s="69"/>
      <c r="K216" s="69"/>
      <c r="M216" s="4"/>
      <c r="O216" s="4" t="s">
        <v>87</v>
      </c>
      <c r="P216" s="8"/>
      <c r="Q216" s="8"/>
      <c r="R216" s="8"/>
      <c r="S216" s="8"/>
    </row>
    <row r="217" spans="1:19" s="2" customFormat="1" ht="18" customHeight="1">
      <c r="A217" s="29" t="s">
        <v>91</v>
      </c>
      <c r="B217" s="70" t="s">
        <v>41</v>
      </c>
      <c r="C217" s="70" t="s">
        <v>42</v>
      </c>
      <c r="D217" s="70" t="s">
        <v>43</v>
      </c>
      <c r="E217" s="70" t="s">
        <v>44</v>
      </c>
      <c r="F217" s="70" t="s">
        <v>45</v>
      </c>
      <c r="G217" s="70" t="s">
        <v>46</v>
      </c>
      <c r="H217" s="70" t="s">
        <v>47</v>
      </c>
      <c r="I217" s="70" t="s">
        <v>48</v>
      </c>
      <c r="J217" s="70" t="s">
        <v>49</v>
      </c>
      <c r="K217" s="70" t="s">
        <v>50</v>
      </c>
      <c r="L217" s="70" t="s">
        <v>51</v>
      </c>
      <c r="M217" s="23">
        <v>2023</v>
      </c>
      <c r="N217" s="13" t="s">
        <v>3</v>
      </c>
      <c r="O217" s="13" t="s">
        <v>85</v>
      </c>
      <c r="P217" s="8"/>
      <c r="Q217" s="8"/>
    </row>
    <row r="218" spans="1:19" s="2" customFormat="1" ht="18" customHeight="1">
      <c r="A218" s="4" t="s">
        <v>92</v>
      </c>
      <c r="B218" s="59">
        <f t="shared" ref="B218:F218" si="51">B219+B223+B227-B230+B233</f>
        <v>62318659.036803901</v>
      </c>
      <c r="C218" s="59">
        <f t="shared" si="51"/>
        <v>72977199.824193403</v>
      </c>
      <c r="D218" s="59">
        <f t="shared" si="51"/>
        <v>82603387.740702793</v>
      </c>
      <c r="E218" s="59">
        <f t="shared" si="51"/>
        <v>94349315.563715294</v>
      </c>
      <c r="F218" s="59">
        <f t="shared" si="51"/>
        <v>103748562.142334</v>
      </c>
      <c r="G218" s="59">
        <f t="shared" ref="G218:H218" si="52">G219+G223+G227-G230+G233</f>
        <v>115367276.599635</v>
      </c>
      <c r="H218" s="59">
        <f t="shared" si="52"/>
        <v>128366653.23390099</v>
      </c>
      <c r="I218" s="59">
        <v>139135212.28110501</v>
      </c>
      <c r="J218" s="59">
        <v>149836982.99642301</v>
      </c>
      <c r="K218" s="59">
        <v>161991896.86588001</v>
      </c>
      <c r="L218" s="59">
        <v>179409951.67027199</v>
      </c>
      <c r="M218" s="59">
        <v>193359936.933584</v>
      </c>
      <c r="N218" s="59">
        <v>211974663.20923299</v>
      </c>
      <c r="O218" s="59">
        <v>234104003.29255599</v>
      </c>
      <c r="P218" s="8"/>
      <c r="Q218" s="8"/>
    </row>
    <row r="219" spans="1:19" s="2" customFormat="1" ht="18" customHeight="1">
      <c r="A219" s="71" t="s">
        <v>93</v>
      </c>
      <c r="B219" s="59">
        <f t="shared" ref="B219:H219" si="53">B220+B221+B222</f>
        <v>48841250.000201397</v>
      </c>
      <c r="C219" s="59">
        <f t="shared" si="53"/>
        <v>56171499.339333497</v>
      </c>
      <c r="D219" s="59">
        <f t="shared" si="53"/>
        <v>62297763.734043702</v>
      </c>
      <c r="E219" s="59">
        <f t="shared" si="53"/>
        <v>69619572.409442797</v>
      </c>
      <c r="F219" s="59">
        <f t="shared" si="53"/>
        <v>72098504.988886505</v>
      </c>
      <c r="G219" s="59">
        <f t="shared" si="53"/>
        <v>81379091.976393595</v>
      </c>
      <c r="H219" s="59">
        <f t="shared" si="53"/>
        <v>87404916.724821702</v>
      </c>
      <c r="I219" s="59">
        <v>90712163.076501399</v>
      </c>
      <c r="J219" s="59">
        <v>99814363.459553197</v>
      </c>
      <c r="K219" s="59">
        <v>106379059.655936</v>
      </c>
      <c r="L219" s="59">
        <v>117121984.45875899</v>
      </c>
      <c r="M219" s="59">
        <v>123850013.52239799</v>
      </c>
      <c r="N219" s="59">
        <v>130959689.407462</v>
      </c>
      <c r="O219" s="59">
        <v>143634501.152596</v>
      </c>
      <c r="P219" s="9"/>
      <c r="Q219" s="8"/>
    </row>
    <row r="220" spans="1:19" s="2" customFormat="1" ht="18" customHeight="1">
      <c r="A220" s="72" t="s">
        <v>94</v>
      </c>
      <c r="B220" s="73">
        <f>'[3]GDP EXP CU'!B7</f>
        <v>6497974.9880521698</v>
      </c>
      <c r="C220" s="73">
        <f>'[3]GDP EXP CU'!C7</f>
        <v>7330732.8696200103</v>
      </c>
      <c r="D220" s="73">
        <f>'[3]GDP EXP CU'!D7</f>
        <v>8151129.9410961</v>
      </c>
      <c r="E220" s="73">
        <f>'[3]GDP EXP CU'!E7</f>
        <v>9366334.4342132192</v>
      </c>
      <c r="F220" s="73">
        <f>'[2]GDP Matumizi Miaka husika'!B6</f>
        <v>11267668.535021299</v>
      </c>
      <c r="G220" s="73">
        <f>'[2]GDP Matumizi Miaka husika'!C6</f>
        <v>13699068.9911965</v>
      </c>
      <c r="H220" s="73">
        <f>'[2]GDP Matumizi Miaka husika'!D6</f>
        <v>14997516.745393001</v>
      </c>
      <c r="I220" s="73">
        <v>13229874.052579099</v>
      </c>
      <c r="J220" s="73">
        <v>14375812.131231001</v>
      </c>
      <c r="K220" s="73">
        <v>16016837.7898672</v>
      </c>
      <c r="L220" s="73">
        <v>17176892.3635181</v>
      </c>
      <c r="M220" s="73">
        <v>19307875.737573199</v>
      </c>
      <c r="N220" s="73">
        <v>20698738.575991701</v>
      </c>
      <c r="O220" s="73">
        <v>22507101.607762799</v>
      </c>
      <c r="P220" s="9"/>
      <c r="Q220" s="8"/>
    </row>
    <row r="221" spans="1:19" s="2" customFormat="1" ht="18" customHeight="1">
      <c r="A221" s="72" t="s">
        <v>95</v>
      </c>
      <c r="B221" s="73">
        <v>42196070.147380903</v>
      </c>
      <c r="C221" s="73">
        <v>48675221.068043798</v>
      </c>
      <c r="D221" s="73">
        <v>53954462.571493</v>
      </c>
      <c r="E221" s="73">
        <v>60047089.418577701</v>
      </c>
      <c r="F221" s="73">
        <f>'[2]GDP Matumizi Miaka husika'!B7</f>
        <v>60643941.313002303</v>
      </c>
      <c r="G221" s="73">
        <f>'[2]GDP Matumizi Miaka husika'!C7</f>
        <v>67485459.385995507</v>
      </c>
      <c r="H221" s="73">
        <f>'[2]GDP Matumizi Miaka husika'!D7</f>
        <v>72203501.884862095</v>
      </c>
      <c r="I221" s="73">
        <v>77255731.517607793</v>
      </c>
      <c r="J221" s="73">
        <v>85210756.589565203</v>
      </c>
      <c r="K221" s="73">
        <v>90119200.019810304</v>
      </c>
      <c r="L221" s="73">
        <v>99673982.744393602</v>
      </c>
      <c r="M221" s="73">
        <v>104242441.27027699</v>
      </c>
      <c r="N221" s="73">
        <v>109934705.29578</v>
      </c>
      <c r="O221" s="73">
        <v>120773316.74419899</v>
      </c>
      <c r="P221" s="9"/>
      <c r="Q221" s="8"/>
    </row>
    <row r="222" spans="1:19" s="2" customFormat="1" ht="18" customHeight="1">
      <c r="A222" s="74" t="s">
        <v>96</v>
      </c>
      <c r="B222" s="73">
        <v>147204.86476831901</v>
      </c>
      <c r="C222" s="73">
        <v>165545.401669749</v>
      </c>
      <c r="D222" s="73">
        <v>192171.22145457499</v>
      </c>
      <c r="E222" s="73">
        <v>206148.55665193801</v>
      </c>
      <c r="F222" s="73">
        <f>'[2]GDP Matumizi Miaka husika'!B8</f>
        <v>186895.14086293499</v>
      </c>
      <c r="G222" s="73">
        <f>'[2]GDP Matumizi Miaka husika'!C8</f>
        <v>194563.59920152399</v>
      </c>
      <c r="H222" s="73">
        <f>'[2]GDP Matumizi Miaka husika'!D8</f>
        <v>203898.094566607</v>
      </c>
      <c r="I222" s="73">
        <v>226557.50631446601</v>
      </c>
      <c r="J222" s="73">
        <v>227794.73875702199</v>
      </c>
      <c r="K222" s="73">
        <v>243021.84625901701</v>
      </c>
      <c r="L222" s="73">
        <v>271109.35084737901</v>
      </c>
      <c r="M222" s="73">
        <v>299696.51454761502</v>
      </c>
      <c r="N222" s="73">
        <v>326245.53569046297</v>
      </c>
      <c r="O222" s="73">
        <v>354082.80063471099</v>
      </c>
      <c r="P222" s="9"/>
      <c r="Q222" s="8"/>
    </row>
    <row r="223" spans="1:19" s="2" customFormat="1" ht="18" customHeight="1">
      <c r="A223" s="75" t="s">
        <v>97</v>
      </c>
      <c r="B223" s="59">
        <f t="shared" ref="B223:H223" si="54">B224+B226+B225</f>
        <v>21714587.309920002</v>
      </c>
      <c r="C223" s="59">
        <f t="shared" si="54"/>
        <v>27344522.2952157</v>
      </c>
      <c r="D223" s="59">
        <f t="shared" si="54"/>
        <v>31103452.433915701</v>
      </c>
      <c r="E223" s="59">
        <f t="shared" si="54"/>
        <v>30907601.9217779</v>
      </c>
      <c r="F223" s="59">
        <f t="shared" si="54"/>
        <v>30468950.385935701</v>
      </c>
      <c r="G223" s="59">
        <f t="shared" si="54"/>
        <v>31859259.831907701</v>
      </c>
      <c r="H223" s="59">
        <f t="shared" si="54"/>
        <v>40864365.444936998</v>
      </c>
      <c r="I223" s="59">
        <v>49647162.298018798</v>
      </c>
      <c r="J223" s="59">
        <v>51198889.803635299</v>
      </c>
      <c r="K223" s="59">
        <v>60519525.936979398</v>
      </c>
      <c r="L223" s="59">
        <v>72959674.604469895</v>
      </c>
      <c r="M223" s="59">
        <v>73960310.987774402</v>
      </c>
      <c r="N223" s="59">
        <v>82547338.570468396</v>
      </c>
      <c r="O223" s="59">
        <v>85516810.452640504</v>
      </c>
      <c r="P223" s="61"/>
      <c r="Q223" s="8"/>
    </row>
    <row r="224" spans="1:19" s="2" customFormat="1" ht="18" customHeight="1">
      <c r="A224" s="74" t="s">
        <v>98</v>
      </c>
      <c r="B224" s="73">
        <v>20543461.185143899</v>
      </c>
      <c r="C224" s="73">
        <v>24780897.395280398</v>
      </c>
      <c r="D224" s="73">
        <v>27399832.171442501</v>
      </c>
      <c r="E224" s="73">
        <v>30070194.708251201</v>
      </c>
      <c r="F224" s="73">
        <f>'[2]GDP Matumizi Miaka husika'!B10</f>
        <v>31063989.544491</v>
      </c>
      <c r="G224" s="73">
        <f>'[2]GDP Matumizi Miaka husika'!C10</f>
        <v>33613796.314282998</v>
      </c>
      <c r="H224" s="73">
        <f>'[2]GDP Matumizi Miaka husika'!D10</f>
        <v>41461250.794305898</v>
      </c>
      <c r="I224" s="73">
        <v>49173777.380525097</v>
      </c>
      <c r="J224" s="73">
        <v>50705986.257669397</v>
      </c>
      <c r="K224" s="73">
        <v>55502877.926402397</v>
      </c>
      <c r="L224" s="73">
        <v>65483964.508910097</v>
      </c>
      <c r="M224" s="73">
        <v>68498023.884052396</v>
      </c>
      <c r="N224" s="73">
        <v>71772678.799150795</v>
      </c>
      <c r="O224" s="73">
        <v>75460576.961267695</v>
      </c>
      <c r="P224" s="61"/>
      <c r="Q224" s="8"/>
    </row>
    <row r="225" spans="1:19" s="2" customFormat="1" ht="18" customHeight="1">
      <c r="A225" s="6" t="s">
        <v>99</v>
      </c>
      <c r="B225" s="73">
        <v>806020.59173242899</v>
      </c>
      <c r="C225" s="73">
        <v>766580.56396403303</v>
      </c>
      <c r="D225" s="73">
        <v>756477.41853637504</v>
      </c>
      <c r="E225" s="73">
        <v>903043.11416268698</v>
      </c>
      <c r="F225" s="73">
        <f>'[2]GDP Matumizi Miaka husika'!B11</f>
        <v>198923.36235058401</v>
      </c>
      <c r="G225" s="73">
        <f>'[2]GDP Matumizi Miaka husika'!C11</f>
        <v>177107.50199416801</v>
      </c>
      <c r="H225" s="73">
        <f>'[2]GDP Matumizi Miaka husika'!D11</f>
        <v>215734.10783347799</v>
      </c>
      <c r="I225" s="73">
        <v>228991.31287535999</v>
      </c>
      <c r="J225" s="73">
        <v>329584.47580967</v>
      </c>
      <c r="K225" s="73">
        <v>351571.46254145697</v>
      </c>
      <c r="L225" s="73">
        <v>351215.93192329799</v>
      </c>
      <c r="M225" s="73">
        <v>360207.02440430102</v>
      </c>
      <c r="N225" s="73">
        <v>467139.065623531</v>
      </c>
      <c r="O225" s="73">
        <v>696253.064798226</v>
      </c>
      <c r="P225" s="9"/>
      <c r="Q225" s="8"/>
    </row>
    <row r="226" spans="1:19" s="2" customFormat="1" ht="18" customHeight="1">
      <c r="A226" s="74" t="s">
        <v>100</v>
      </c>
      <c r="B226" s="73">
        <v>365105.53304368502</v>
      </c>
      <c r="C226" s="73">
        <v>1797044.33597124</v>
      </c>
      <c r="D226" s="73">
        <v>2947142.8439368401</v>
      </c>
      <c r="E226" s="76">
        <v>-65635.900636056904</v>
      </c>
      <c r="F226" s="73">
        <f>'[2]GDP Matumizi Miaka husika'!B12</f>
        <v>-793962.52090593299</v>
      </c>
      <c r="G226" s="73">
        <f>'[2]GDP Matumizi Miaka husika'!C12</f>
        <v>-1931643.9843695101</v>
      </c>
      <c r="H226" s="73">
        <f>'[2]GDP Matumizi Miaka husika'!D12</f>
        <v>-812619.457202447</v>
      </c>
      <c r="I226" s="73">
        <v>244393.604618368</v>
      </c>
      <c r="J226" s="73">
        <v>163319.07015627201</v>
      </c>
      <c r="K226" s="73">
        <v>4665076.5480355797</v>
      </c>
      <c r="L226" s="73">
        <v>7124494.1636365699</v>
      </c>
      <c r="M226" s="73">
        <v>5102080.0793176899</v>
      </c>
      <c r="N226" s="73">
        <v>10307520.7056941</v>
      </c>
      <c r="O226" s="73">
        <v>9359980.4265745804</v>
      </c>
      <c r="P226" s="9"/>
      <c r="Q226" s="8"/>
    </row>
    <row r="227" spans="1:19" s="2" customFormat="1" ht="18" customHeight="1">
      <c r="A227" s="71" t="s">
        <v>101</v>
      </c>
      <c r="B227" s="59">
        <f t="shared" ref="B227:H227" si="55">B228+B229</f>
        <v>13941974.4477353</v>
      </c>
      <c r="C227" s="59">
        <f t="shared" si="55"/>
        <v>13874574.107307499</v>
      </c>
      <c r="D227" s="59">
        <f t="shared" si="55"/>
        <v>14925779.1420308</v>
      </c>
      <c r="E227" s="59">
        <f t="shared" si="55"/>
        <v>16138366.8090489</v>
      </c>
      <c r="F227" s="59">
        <f t="shared" si="55"/>
        <v>17491898.725497901</v>
      </c>
      <c r="G227" s="59">
        <f t="shared" si="55"/>
        <v>19124301.688496001</v>
      </c>
      <c r="H227" s="59">
        <f t="shared" si="55"/>
        <v>18994965.918092601</v>
      </c>
      <c r="I227" s="59">
        <v>22032683.925420899</v>
      </c>
      <c r="J227" s="59">
        <v>19281758.5209352</v>
      </c>
      <c r="K227" s="59">
        <v>22253898.670774799</v>
      </c>
      <c r="L227" s="59">
        <v>26922315.944639102</v>
      </c>
      <c r="M227" s="59">
        <v>32748025.843069799</v>
      </c>
      <c r="N227" s="59">
        <v>41366815.949914902</v>
      </c>
      <c r="O227" s="59">
        <v>42668469.5818903</v>
      </c>
      <c r="P227" s="77"/>
      <c r="Q227" s="8"/>
    </row>
    <row r="228" spans="1:19" s="2" customFormat="1" ht="18" customHeight="1">
      <c r="A228" s="74" t="s">
        <v>102</v>
      </c>
      <c r="B228" s="73">
        <v>9256365.0999999996</v>
      </c>
      <c r="C228" s="73">
        <v>8403257.4000000004</v>
      </c>
      <c r="D228" s="73">
        <v>8441486.8000000007</v>
      </c>
      <c r="E228" s="73">
        <v>8708689.8510879092</v>
      </c>
      <c r="F228" s="73">
        <f>'[2]GDP Matumizi Miaka husika'!B14</f>
        <v>9878927.2484498508</v>
      </c>
      <c r="G228" s="73">
        <f>'[2]GDP Matumizi Miaka husika'!C14</f>
        <v>10844781.383730199</v>
      </c>
      <c r="H228" s="73">
        <f>'[2]GDP Matumizi Miaka husika'!D14</f>
        <v>10183546.117103999</v>
      </c>
      <c r="I228" s="73">
        <v>12527577.031186</v>
      </c>
      <c r="J228" s="73">
        <v>14426384.090954199</v>
      </c>
      <c r="K228" s="73">
        <v>15310360.0900739</v>
      </c>
      <c r="L228" s="73">
        <v>16289241.587039899</v>
      </c>
      <c r="M228" s="73">
        <v>18303327.371478099</v>
      </c>
      <c r="N228" s="73">
        <v>24170177.977308501</v>
      </c>
      <c r="O228" s="73">
        <v>26425830.710524</v>
      </c>
      <c r="P228" s="9"/>
      <c r="Q228" s="8"/>
    </row>
    <row r="229" spans="1:19" s="2" customFormat="1" ht="18" customHeight="1">
      <c r="A229" s="74" t="s">
        <v>103</v>
      </c>
      <c r="B229" s="73">
        <v>4685609.3477352597</v>
      </c>
      <c r="C229" s="73">
        <v>5471316.7073074803</v>
      </c>
      <c r="D229" s="73">
        <v>6484292.3420307599</v>
      </c>
      <c r="E229" s="73">
        <v>7429676.95796098</v>
      </c>
      <c r="F229" s="73">
        <f>'[2]GDP Matumizi Miaka husika'!B15</f>
        <v>7612971.4770480599</v>
      </c>
      <c r="G229" s="73">
        <f>'[2]GDP Matumizi Miaka husika'!C15</f>
        <v>8279520.3047658298</v>
      </c>
      <c r="H229" s="73">
        <f>'[2]GDP Matumizi Miaka husika'!D15</f>
        <v>8811419.8009885997</v>
      </c>
      <c r="I229" s="73">
        <v>9505106.8942348398</v>
      </c>
      <c r="J229" s="73">
        <v>4855374.4299810398</v>
      </c>
      <c r="K229" s="73">
        <v>6943538.5807009004</v>
      </c>
      <c r="L229" s="73">
        <v>10633074.357599201</v>
      </c>
      <c r="M229" s="73">
        <v>14444698.4715917</v>
      </c>
      <c r="N229" s="73">
        <v>17196637.972606398</v>
      </c>
      <c r="O229" s="73">
        <v>16242638.871366199</v>
      </c>
      <c r="P229" s="9"/>
      <c r="Q229" s="8"/>
    </row>
    <row r="230" spans="1:19" s="2" customFormat="1" ht="18" customHeight="1">
      <c r="A230" s="71" t="s">
        <v>104</v>
      </c>
      <c r="B230" s="59">
        <f t="shared" ref="B230:H230" si="56">B231+B232</f>
        <v>19940423.723882001</v>
      </c>
      <c r="C230" s="59">
        <f t="shared" si="56"/>
        <v>21614687.2329318</v>
      </c>
      <c r="D230" s="59">
        <f t="shared" si="56"/>
        <v>22539831.660499301</v>
      </c>
      <c r="E230" s="59">
        <f t="shared" si="56"/>
        <v>22316225.576554298</v>
      </c>
      <c r="F230" s="59">
        <f t="shared" si="56"/>
        <v>19358634.7204521</v>
      </c>
      <c r="G230" s="59">
        <f t="shared" si="56"/>
        <v>22483395.554176401</v>
      </c>
      <c r="H230" s="59">
        <f t="shared" si="56"/>
        <v>22934910.3005853</v>
      </c>
      <c r="I230" s="59">
        <v>23256797.108825199</v>
      </c>
      <c r="J230" s="59">
        <v>20706903.995671999</v>
      </c>
      <c r="K230" s="59">
        <v>26044289.1166826</v>
      </c>
      <c r="L230" s="59">
        <v>37974224.146159098</v>
      </c>
      <c r="M230" s="59">
        <v>37553124.009037599</v>
      </c>
      <c r="N230" s="59">
        <v>42822922.8767156</v>
      </c>
      <c r="O230" s="59">
        <v>43820758.322333798</v>
      </c>
      <c r="P230" s="9"/>
      <c r="Q230" s="8"/>
    </row>
    <row r="231" spans="1:19" s="2" customFormat="1" ht="18" customHeight="1">
      <c r="A231" s="74" t="s">
        <v>105</v>
      </c>
      <c r="B231" s="73">
        <v>16227331.756999999</v>
      </c>
      <c r="C231" s="73">
        <v>17628318.708000001</v>
      </c>
      <c r="D231" s="73">
        <v>18054008.335999999</v>
      </c>
      <c r="E231" s="73">
        <v>16955418.675483301</v>
      </c>
      <c r="F231" s="73">
        <f>'[2]GDP Matumizi Miaka husika'!B17</f>
        <v>15248532.5548421</v>
      </c>
      <c r="G231" s="73">
        <f>'[2]GDP Matumizi Miaka husika'!C17</f>
        <v>18314550.1973208</v>
      </c>
      <c r="H231" s="73">
        <f>'[2]GDP Matumizi Miaka husika'!D17</f>
        <v>18862627.257733501</v>
      </c>
      <c r="I231" s="73">
        <v>19357731.833421499</v>
      </c>
      <c r="J231" s="73">
        <v>17880106.700358</v>
      </c>
      <c r="K231" s="73">
        <v>22594405.221061699</v>
      </c>
      <c r="L231" s="73">
        <v>32667734.412983298</v>
      </c>
      <c r="M231" s="73">
        <v>32421871.5307432</v>
      </c>
      <c r="N231" s="73">
        <v>36879733.797731698</v>
      </c>
      <c r="O231" s="73">
        <v>36148886.956004702</v>
      </c>
      <c r="P231" s="9"/>
      <c r="Q231" s="8"/>
    </row>
    <row r="232" spans="1:19" s="2" customFormat="1" ht="18" customHeight="1">
      <c r="A232" s="74" t="s">
        <v>106</v>
      </c>
      <c r="B232" s="73">
        <v>3713091.9668819602</v>
      </c>
      <c r="C232" s="73">
        <v>3986368.52493176</v>
      </c>
      <c r="D232" s="73">
        <v>4485823.32449935</v>
      </c>
      <c r="E232" s="73">
        <v>5360806.9010709804</v>
      </c>
      <c r="F232" s="73">
        <f>'[2]GDP Matumizi Miaka husika'!B18</f>
        <v>4110102.1656100499</v>
      </c>
      <c r="G232" s="73">
        <f>'[2]GDP Matumizi Miaka husika'!C18</f>
        <v>4168845.3568556099</v>
      </c>
      <c r="H232" s="73">
        <f>'[2]GDP Matumizi Miaka husika'!D18</f>
        <v>4072283.0428517498</v>
      </c>
      <c r="I232" s="73">
        <v>3899065.2754037199</v>
      </c>
      <c r="J232" s="73">
        <v>2826797.29531402</v>
      </c>
      <c r="K232" s="73">
        <v>3449883.8956208299</v>
      </c>
      <c r="L232" s="73">
        <v>5306489.7331757797</v>
      </c>
      <c r="M232" s="73">
        <v>5131252.4782944601</v>
      </c>
      <c r="N232" s="73">
        <v>5943189.0789838098</v>
      </c>
      <c r="O232" s="73">
        <v>7671871.3663290702</v>
      </c>
      <c r="P232" s="9"/>
      <c r="Q232" s="8"/>
    </row>
    <row r="233" spans="1:19" s="2" customFormat="1" ht="18" customHeight="1">
      <c r="A233" s="78" t="s">
        <v>107</v>
      </c>
      <c r="B233" s="76">
        <v>-2238728.9971707501</v>
      </c>
      <c r="C233" s="76">
        <v>-2798708.68473151</v>
      </c>
      <c r="D233" s="76">
        <v>-3183775.9087880398</v>
      </c>
      <c r="E233" s="79">
        <v>0</v>
      </c>
      <c r="F233" s="73">
        <f>'[2]GDP Matumizi Miaka husika'!B19</f>
        <v>3047842.7624663301</v>
      </c>
      <c r="G233" s="73">
        <f>'[2]GDP Matumizi Miaka husika'!C19</f>
        <v>5488018.6570137301</v>
      </c>
      <c r="H233" s="73">
        <f>'[2]GDP Matumizi Miaka husika'!D19</f>
        <v>4037315.4466348402</v>
      </c>
      <c r="I233" s="73">
        <v>8.9988946914672893E-2</v>
      </c>
      <c r="J233" s="73">
        <v>248875.20797112599</v>
      </c>
      <c r="K233" s="73">
        <v>-1116298.2811284401</v>
      </c>
      <c r="L233" s="73">
        <v>380200.80856338103</v>
      </c>
      <c r="M233" s="73">
        <v>354710.589379996</v>
      </c>
      <c r="N233" s="73">
        <v>-76257.841896563797</v>
      </c>
      <c r="O233" s="73">
        <v>6104980.42776269</v>
      </c>
      <c r="P233" s="9"/>
      <c r="Q233" s="8"/>
    </row>
    <row r="234" spans="1:19" s="2" customFormat="1" ht="18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0"/>
      <c r="M234" s="8"/>
      <c r="N234" s="8"/>
      <c r="O234" s="8"/>
      <c r="P234" s="8"/>
      <c r="Q234" s="8"/>
      <c r="R234" s="8"/>
      <c r="S234" s="8"/>
    </row>
    <row r="235" spans="1:19" s="2" customFormat="1" ht="18" customHeight="1">
      <c r="A235" s="4" t="s">
        <v>108</v>
      </c>
      <c r="B235" s="4"/>
      <c r="C235" s="4"/>
      <c r="D235" s="4"/>
      <c r="E235" s="4"/>
      <c r="F235" s="4"/>
      <c r="G235" s="4"/>
      <c r="H235" s="4"/>
      <c r="I235" s="14"/>
      <c r="J235" s="14"/>
      <c r="K235" s="14"/>
      <c r="L235" s="8"/>
      <c r="M235" s="4"/>
      <c r="O235" s="4" t="s">
        <v>87</v>
      </c>
      <c r="P235" s="8"/>
      <c r="Q235" s="8"/>
      <c r="R235" s="8"/>
      <c r="S235" s="8"/>
    </row>
    <row r="236" spans="1:19" ht="18" customHeight="1">
      <c r="A236" s="29" t="s">
        <v>91</v>
      </c>
      <c r="B236" s="70" t="s">
        <v>41</v>
      </c>
      <c r="C236" s="70" t="s">
        <v>42</v>
      </c>
      <c r="D236" s="70" t="s">
        <v>43</v>
      </c>
      <c r="E236" s="70" t="s">
        <v>44</v>
      </c>
      <c r="F236" s="70" t="s">
        <v>45</v>
      </c>
      <c r="G236" s="70" t="s">
        <v>46</v>
      </c>
      <c r="H236" s="70" t="s">
        <v>47</v>
      </c>
      <c r="I236" s="70" t="s">
        <v>48</v>
      </c>
      <c r="J236" s="70" t="s">
        <v>49</v>
      </c>
      <c r="K236" s="70" t="s">
        <v>50</v>
      </c>
      <c r="L236" s="70" t="s">
        <v>51</v>
      </c>
      <c r="M236" s="23">
        <v>2023</v>
      </c>
      <c r="N236" s="13" t="s">
        <v>3</v>
      </c>
      <c r="O236" s="13" t="s">
        <v>85</v>
      </c>
    </row>
    <row r="237" spans="1:19" ht="18" customHeight="1">
      <c r="A237" s="36" t="s">
        <v>109</v>
      </c>
      <c r="B237" s="59">
        <f t="shared" ref="B237:F237" si="57">B238+B242+B246-B249+B252</f>
        <v>77979847.142103106</v>
      </c>
      <c r="C237" s="59">
        <f t="shared" si="57"/>
        <v>83268117.227265298</v>
      </c>
      <c r="D237" s="59">
        <f t="shared" si="57"/>
        <v>88874111.468139201</v>
      </c>
      <c r="E237" s="59">
        <f t="shared" si="57"/>
        <v>94349315.551944003</v>
      </c>
      <c r="F237" s="59">
        <f t="shared" si="57"/>
        <v>115353920.111849</v>
      </c>
      <c r="G237" s="59">
        <f t="shared" ref="G237:H237" si="58">G238+G242+G246-G249+G252</f>
        <v>122660159.738905</v>
      </c>
      <c r="H237" s="59">
        <f t="shared" si="58"/>
        <v>130759662.438585</v>
      </c>
      <c r="I237" s="59">
        <v>139135212.28923601</v>
      </c>
      <c r="J237" s="59">
        <v>144176141.50498101</v>
      </c>
      <c r="K237" s="59">
        <v>151203623.36106101</v>
      </c>
      <c r="L237" s="59">
        <v>158084440.29115999</v>
      </c>
      <c r="M237" s="59">
        <v>166366353.14741501</v>
      </c>
      <c r="N237" s="59">
        <v>175727157.39809099</v>
      </c>
      <c r="O237" s="59">
        <v>186102785.83879101</v>
      </c>
      <c r="P237" s="81"/>
    </row>
    <row r="238" spans="1:19" ht="18" customHeight="1">
      <c r="A238" s="71" t="s">
        <v>93</v>
      </c>
      <c r="B238" s="59">
        <f t="shared" ref="B238:H238" si="59">B239+B240+B241</f>
        <v>59307279.437834702</v>
      </c>
      <c r="C238" s="59">
        <f t="shared" si="59"/>
        <v>61881807.0477596</v>
      </c>
      <c r="D238" s="59">
        <f t="shared" si="59"/>
        <v>65250579.742405303</v>
      </c>
      <c r="E238" s="59">
        <f t="shared" si="59"/>
        <v>69619572.409442797</v>
      </c>
      <c r="F238" s="59">
        <f t="shared" si="59"/>
        <v>76820442.152561307</v>
      </c>
      <c r="G238" s="59">
        <f t="shared" si="59"/>
        <v>81101376.225488901</v>
      </c>
      <c r="H238" s="59">
        <f t="shared" si="59"/>
        <v>86078152.668736905</v>
      </c>
      <c r="I238" s="59">
        <v>90712163.076501399</v>
      </c>
      <c r="J238" s="59">
        <v>96750700.9081247</v>
      </c>
      <c r="K238" s="59">
        <v>99579705.455235094</v>
      </c>
      <c r="L238" s="59">
        <v>103579797.97514801</v>
      </c>
      <c r="M238" s="59">
        <v>106421262.534936</v>
      </c>
      <c r="N238" s="59">
        <v>109249889.431593</v>
      </c>
      <c r="O238" s="59">
        <v>117166145.26299</v>
      </c>
      <c r="P238" s="81"/>
    </row>
    <row r="239" spans="1:19" ht="18" customHeight="1">
      <c r="A239" s="72" t="s">
        <v>94</v>
      </c>
      <c r="B239" s="73">
        <v>7770261.3605436003</v>
      </c>
      <c r="C239" s="73">
        <v>8058996.03766762</v>
      </c>
      <c r="D239" s="73">
        <v>8548397.7786623891</v>
      </c>
      <c r="E239" s="73">
        <v>9366334.4342132192</v>
      </c>
      <c r="F239" s="73">
        <f>'[2]GDP Matumizi  bei 2019'!B7</f>
        <v>10887152.8719997</v>
      </c>
      <c r="G239" s="73">
        <f>'[2]GDP Matumizi  bei 2019'!C7</f>
        <v>11973668.3583166</v>
      </c>
      <c r="H239" s="73">
        <f>'[2]GDP Matumizi  bei 2019'!D7</f>
        <v>12679697.039405299</v>
      </c>
      <c r="I239" s="73">
        <v>13229874.052579099</v>
      </c>
      <c r="J239" s="73">
        <v>14032705.1684331</v>
      </c>
      <c r="K239" s="73">
        <v>14710078.7208698</v>
      </c>
      <c r="L239" s="73">
        <v>15566710.7814046</v>
      </c>
      <c r="M239" s="73">
        <v>17315324.289031502</v>
      </c>
      <c r="N239" s="73">
        <v>18517479.119700301</v>
      </c>
      <c r="O239" s="73">
        <v>19886286.857094899</v>
      </c>
      <c r="P239" s="81"/>
    </row>
    <row r="240" spans="1:19" ht="18" customHeight="1">
      <c r="A240" s="72" t="s">
        <v>95</v>
      </c>
      <c r="B240" s="73">
        <v>51370797.965543203</v>
      </c>
      <c r="C240" s="73">
        <v>53641789.6352873</v>
      </c>
      <c r="D240" s="73">
        <v>56500910.911420502</v>
      </c>
      <c r="E240" s="73">
        <v>60047089.418577701</v>
      </c>
      <c r="F240" s="73">
        <f>'[2]GDP Matumizi  bei 2019'!B8</f>
        <v>65742042.051336303</v>
      </c>
      <c r="G240" s="73">
        <f>'[2]GDP Matumizi  bei 2019'!C8</f>
        <v>68930335.336795703</v>
      </c>
      <c r="H240" s="73">
        <f>'[2]GDP Matumizi  bei 2019'!D8</f>
        <v>73193133.368540198</v>
      </c>
      <c r="I240" s="73">
        <v>77255731.517607793</v>
      </c>
      <c r="J240" s="73">
        <v>82491298.072541401</v>
      </c>
      <c r="K240" s="73">
        <v>84629147.126149103</v>
      </c>
      <c r="L240" s="73">
        <v>87746971.336086407</v>
      </c>
      <c r="M240" s="73">
        <v>88814133.384282395</v>
      </c>
      <c r="N240" s="73">
        <v>90416087.383732498</v>
      </c>
      <c r="O240" s="73">
        <v>96930429.532126397</v>
      </c>
      <c r="P240" s="81"/>
    </row>
    <row r="241" spans="1:16" ht="18" customHeight="1">
      <c r="A241" s="74" t="s">
        <v>96</v>
      </c>
      <c r="B241" s="73">
        <v>166220.11174786999</v>
      </c>
      <c r="C241" s="73">
        <v>181021.374804719</v>
      </c>
      <c r="D241" s="73">
        <v>201271.05232241799</v>
      </c>
      <c r="E241" s="73">
        <v>206148.55665193801</v>
      </c>
      <c r="F241" s="73">
        <f>'[2]GDP Matumizi  bei 2019'!B9</f>
        <v>191247.22922528299</v>
      </c>
      <c r="G241" s="73">
        <f>'[2]GDP Matumizi  bei 2019'!C9</f>
        <v>197372.53037668299</v>
      </c>
      <c r="H241" s="73">
        <f>'[2]GDP Matumizi  bei 2019'!D9</f>
        <v>205322.26079139</v>
      </c>
      <c r="I241" s="73">
        <v>226557.50631446601</v>
      </c>
      <c r="J241" s="73">
        <v>226697.667150163</v>
      </c>
      <c r="K241" s="73">
        <v>240479.60821615401</v>
      </c>
      <c r="L241" s="73">
        <v>266115.85765706899</v>
      </c>
      <c r="M241" s="73">
        <v>291804.86162181903</v>
      </c>
      <c r="N241" s="73">
        <v>316322.92816040298</v>
      </c>
      <c r="O241" s="73">
        <v>349428.87376854901</v>
      </c>
      <c r="P241" s="81"/>
    </row>
    <row r="242" spans="1:16" ht="18" customHeight="1">
      <c r="A242" s="75" t="s">
        <v>97</v>
      </c>
      <c r="B242" s="59">
        <f t="shared" ref="B242:H242" si="60">B243+B245+B244</f>
        <v>23424588.2497679</v>
      </c>
      <c r="C242" s="59">
        <f t="shared" si="60"/>
        <v>29019242.993854601</v>
      </c>
      <c r="D242" s="59">
        <f t="shared" si="60"/>
        <v>31803806.0224397</v>
      </c>
      <c r="E242" s="59">
        <f t="shared" si="60"/>
        <v>30907601.9217778</v>
      </c>
      <c r="F242" s="59">
        <f t="shared" si="60"/>
        <v>36073445.229732797</v>
      </c>
      <c r="G242" s="59">
        <f t="shared" si="60"/>
        <v>37952352.245710298</v>
      </c>
      <c r="H242" s="59">
        <f t="shared" si="60"/>
        <v>44081932.087424703</v>
      </c>
      <c r="I242" s="59">
        <v>49647162.298018798</v>
      </c>
      <c r="J242" s="59">
        <v>51112307.758925103</v>
      </c>
      <c r="K242" s="59">
        <v>59113199.573322602</v>
      </c>
      <c r="L242" s="59">
        <v>64244723.934113197</v>
      </c>
      <c r="M242" s="59">
        <v>63089267.532856204</v>
      </c>
      <c r="N242" s="59">
        <v>69840088.505492404</v>
      </c>
      <c r="O242" s="59">
        <v>71354713.538294896</v>
      </c>
      <c r="P242" s="81"/>
    </row>
    <row r="243" spans="1:16" ht="18" customHeight="1">
      <c r="A243" s="74" t="s">
        <v>98</v>
      </c>
      <c r="B243" s="73">
        <f>'[3]GDP EXP KP'!B17</f>
        <v>22298478.867274798</v>
      </c>
      <c r="C243" s="73">
        <f>'[3]GDP EXP KP'!C17</f>
        <v>26190461.029016402</v>
      </c>
      <c r="D243" s="73">
        <f>'[3]GDP EXP KP'!D17</f>
        <v>28081728.250502098</v>
      </c>
      <c r="E243" s="73">
        <f>'[3]GDP EXP KP'!E17</f>
        <v>30070194.708251201</v>
      </c>
      <c r="F243" s="73">
        <f>'[2]GDP Matumizi  bei 2019'!B11</f>
        <v>36671118.525243402</v>
      </c>
      <c r="G243" s="73">
        <f>'[2]GDP Matumizi  bei 2019'!C11</f>
        <v>39897727.580574803</v>
      </c>
      <c r="H243" s="73">
        <f>'[2]GDP Matumizi  bei 2019'!D11</f>
        <v>44290722.113987297</v>
      </c>
      <c r="I243" s="73">
        <v>49173777.380525097</v>
      </c>
      <c r="J243" s="73">
        <v>50686822.418552302</v>
      </c>
      <c r="K243" s="73">
        <v>54256837.478432901</v>
      </c>
      <c r="L243" s="73">
        <v>56675648.6324431</v>
      </c>
      <c r="M243" s="73">
        <v>58087991.021104999</v>
      </c>
      <c r="N243" s="73">
        <v>60376075.2200756</v>
      </c>
      <c r="O243" s="73">
        <v>62797966.024856001</v>
      </c>
      <c r="P243" s="81"/>
    </row>
    <row r="244" spans="1:16" ht="18" customHeight="1">
      <c r="A244" s="6" t="s">
        <v>99</v>
      </c>
      <c r="B244" s="73">
        <v>769673.95054049499</v>
      </c>
      <c r="C244" s="73">
        <v>775566.10035185004</v>
      </c>
      <c r="D244" s="73">
        <v>820886.45389142795</v>
      </c>
      <c r="E244" s="73">
        <v>903043.11416268698</v>
      </c>
      <c r="F244" s="73">
        <f>'[2]GDP Matumizi  bei 2019'!B12</f>
        <v>225793.842571321</v>
      </c>
      <c r="G244" s="73">
        <f>'[2]GDP Matumizi  bei 2019'!C12</f>
        <v>212239.71628440899</v>
      </c>
      <c r="H244" s="73">
        <f>'[2]GDP Matumizi  bei 2019'!D12</f>
        <v>192036.48219704299</v>
      </c>
      <c r="I244" s="73">
        <v>228991.31287535999</v>
      </c>
      <c r="J244" s="73">
        <v>270934.62507706502</v>
      </c>
      <c r="K244" s="73">
        <v>288939.18045210099</v>
      </c>
      <c r="L244" s="73">
        <v>268520.73516649002</v>
      </c>
      <c r="M244" s="73">
        <v>259987.22070931</v>
      </c>
      <c r="N244" s="73">
        <v>286090.906569415</v>
      </c>
      <c r="O244" s="73">
        <v>315301.67637947702</v>
      </c>
      <c r="P244" s="81"/>
    </row>
    <row r="245" spans="1:16" ht="18" customHeight="1">
      <c r="A245" s="74" t="s">
        <v>100</v>
      </c>
      <c r="B245" s="73">
        <v>356435.43195263902</v>
      </c>
      <c r="C245" s="73">
        <v>2053215.86448638</v>
      </c>
      <c r="D245" s="73">
        <v>2901191.3180462099</v>
      </c>
      <c r="E245" s="73">
        <v>-65635.900636090097</v>
      </c>
      <c r="F245" s="73">
        <f>'[2]GDP Matumizi  bei 2019'!B13</f>
        <v>-823467.13808188797</v>
      </c>
      <c r="G245" s="73">
        <f>'[2]GDP Matumizi  bei 2019'!C13</f>
        <v>-2157615.0511489902</v>
      </c>
      <c r="H245" s="73">
        <f>'[2]GDP Matumizi  bei 2019'!D13</f>
        <v>-400826.50875969097</v>
      </c>
      <c r="I245" s="73">
        <v>244393.604618368</v>
      </c>
      <c r="J245" s="73">
        <v>154550.71529575301</v>
      </c>
      <c r="K245" s="73">
        <v>4567422.9144376405</v>
      </c>
      <c r="L245" s="73">
        <v>7300554.56650363</v>
      </c>
      <c r="M245" s="73">
        <v>4741289.2910418902</v>
      </c>
      <c r="N245" s="73">
        <v>9177922.3788474407</v>
      </c>
      <c r="O245" s="73">
        <v>8241445.8370594103</v>
      </c>
      <c r="P245" s="81"/>
    </row>
    <row r="246" spans="1:16" ht="18" customHeight="1">
      <c r="A246" s="71" t="s">
        <v>101</v>
      </c>
      <c r="B246" s="59">
        <f t="shared" ref="B246:H246" si="61">B247+B248</f>
        <v>15183222.2371042</v>
      </c>
      <c r="C246" s="59">
        <f t="shared" si="61"/>
        <v>14674503.355196999</v>
      </c>
      <c r="D246" s="59">
        <f t="shared" si="61"/>
        <v>15923654.179009501</v>
      </c>
      <c r="E246" s="59">
        <f t="shared" si="61"/>
        <v>16138366.7654285</v>
      </c>
      <c r="F246" s="59">
        <f t="shared" si="61"/>
        <v>19178539.6486715</v>
      </c>
      <c r="G246" s="59">
        <f t="shared" si="61"/>
        <v>21206689.376495</v>
      </c>
      <c r="H246" s="59">
        <f t="shared" si="61"/>
        <v>19155817.562455501</v>
      </c>
      <c r="I246" s="59">
        <v>22032683.925420899</v>
      </c>
      <c r="J246" s="59">
        <v>17830345.969806001</v>
      </c>
      <c r="K246" s="59">
        <v>20867940.429887399</v>
      </c>
      <c r="L246" s="59">
        <v>25909358.586502898</v>
      </c>
      <c r="M246" s="59">
        <v>26917236.1752159</v>
      </c>
      <c r="N246" s="59">
        <v>34886226.079095699</v>
      </c>
      <c r="O246" s="59">
        <v>32509225.5988639</v>
      </c>
      <c r="P246" s="81"/>
    </row>
    <row r="247" spans="1:16" ht="18" customHeight="1">
      <c r="A247" s="74" t="s">
        <v>102</v>
      </c>
      <c r="B247" s="73">
        <v>9657331.5812319592</v>
      </c>
      <c r="C247" s="73">
        <v>8406652.3701963108</v>
      </c>
      <c r="D247" s="73">
        <v>8815464.9788196106</v>
      </c>
      <c r="E247" s="73">
        <v>8708689.8074675705</v>
      </c>
      <c r="F247" s="73">
        <f>'[2]GDP Matumizi  bei 2019'!B15</f>
        <v>11215815.729760399</v>
      </c>
      <c r="G247" s="73">
        <f>'[2]GDP Matumizi  bei 2019'!C15</f>
        <v>12199998.368960399</v>
      </c>
      <c r="H247" s="73">
        <f>'[2]GDP Matumizi  bei 2019'!D15</f>
        <v>9917319.0804425292</v>
      </c>
      <c r="I247" s="73">
        <v>12527577.031186</v>
      </c>
      <c r="J247" s="73">
        <v>12894068.790903499</v>
      </c>
      <c r="K247" s="73">
        <v>13646700.9377265</v>
      </c>
      <c r="L247" s="73">
        <v>13440511.3385941</v>
      </c>
      <c r="M247" s="73">
        <v>14478495.762226401</v>
      </c>
      <c r="N247" s="73">
        <v>17723030.8780405</v>
      </c>
      <c r="O247" s="73">
        <v>16328549.957260899</v>
      </c>
      <c r="P247" s="81"/>
    </row>
    <row r="248" spans="1:16" ht="18" customHeight="1">
      <c r="A248" s="74" t="s">
        <v>103</v>
      </c>
      <c r="B248" s="73">
        <v>5525890.6558722602</v>
      </c>
      <c r="C248" s="73">
        <v>6267850.98500067</v>
      </c>
      <c r="D248" s="73">
        <v>7108189.20018984</v>
      </c>
      <c r="E248" s="73">
        <v>7429676.95796098</v>
      </c>
      <c r="F248" s="73">
        <f>'[2]GDP Matumizi  bei 2019'!B16</f>
        <v>7962723.9189110696</v>
      </c>
      <c r="G248" s="73">
        <f>'[2]GDP Matumizi  bei 2019'!C16</f>
        <v>9006691.0075346101</v>
      </c>
      <c r="H248" s="73">
        <f>'[2]GDP Matumizi  bei 2019'!D16</f>
        <v>9238498.4820129909</v>
      </c>
      <c r="I248" s="73">
        <v>9505106.8942348398</v>
      </c>
      <c r="J248" s="73">
        <v>4936277.1789025599</v>
      </c>
      <c r="K248" s="73">
        <v>7221239.4921609499</v>
      </c>
      <c r="L248" s="73">
        <v>12468847.247908801</v>
      </c>
      <c r="M248" s="73">
        <v>12438740.412989501</v>
      </c>
      <c r="N248" s="73">
        <v>17163195.201055299</v>
      </c>
      <c r="O248" s="73">
        <v>16180675.641603</v>
      </c>
      <c r="P248" s="81"/>
    </row>
    <row r="249" spans="1:16" ht="18" customHeight="1">
      <c r="A249" s="71" t="s">
        <v>104</v>
      </c>
      <c r="B249" s="59">
        <f t="shared" ref="B249:H249" si="62">B250+B251</f>
        <v>20548433.852809399</v>
      </c>
      <c r="C249" s="59">
        <f t="shared" si="62"/>
        <v>22796324.794008799</v>
      </c>
      <c r="D249" s="59">
        <f t="shared" si="62"/>
        <v>23545813.143577799</v>
      </c>
      <c r="E249" s="59">
        <f t="shared" si="62"/>
        <v>22316225.576302201</v>
      </c>
      <c r="F249" s="59">
        <f t="shared" si="62"/>
        <v>21700796.1201915</v>
      </c>
      <c r="G249" s="59">
        <f t="shared" si="62"/>
        <v>23842627.045182198</v>
      </c>
      <c r="H249" s="59">
        <f t="shared" si="62"/>
        <v>23320852.697660401</v>
      </c>
      <c r="I249" s="59">
        <v>23256797.108825199</v>
      </c>
      <c r="J249" s="59">
        <v>23096990.562421702</v>
      </c>
      <c r="K249" s="59">
        <v>27553380.126380499</v>
      </c>
      <c r="L249" s="59">
        <v>33142088.090937998</v>
      </c>
      <c r="M249" s="59">
        <v>32422696.098654401</v>
      </c>
      <c r="N249" s="59">
        <v>37642157.166410796</v>
      </c>
      <c r="O249" s="59">
        <v>37305692.483579703</v>
      </c>
      <c r="P249" s="81"/>
    </row>
    <row r="250" spans="1:16" ht="18" customHeight="1">
      <c r="A250" s="74" t="s">
        <v>105</v>
      </c>
      <c r="B250" s="73">
        <v>15864267.043108501</v>
      </c>
      <c r="C250" s="73">
        <v>17946005.459364802</v>
      </c>
      <c r="D250" s="73">
        <v>18354816.016105399</v>
      </c>
      <c r="E250" s="73">
        <v>16955418.6752312</v>
      </c>
      <c r="F250" s="73">
        <f>'[2]GDP Matumizi  bei 2019'!B18</f>
        <v>17120208.290326301</v>
      </c>
      <c r="G250" s="73">
        <f>'[2]GDP Matumizi  bei 2019'!C18</f>
        <v>19341201.868557598</v>
      </c>
      <c r="H250" s="73">
        <f>'[2]GDP Matumizi  bei 2019'!D18</f>
        <v>19161049.466215599</v>
      </c>
      <c r="I250" s="73">
        <v>19357731.833421499</v>
      </c>
      <c r="J250" s="73">
        <v>20394808.2252298</v>
      </c>
      <c r="K250" s="73">
        <v>24264771.644021899</v>
      </c>
      <c r="L250" s="73">
        <v>28287485.3872457</v>
      </c>
      <c r="M250" s="73">
        <v>27777167.753632199</v>
      </c>
      <c r="N250" s="73">
        <v>32208681.906337202</v>
      </c>
      <c r="O250" s="73">
        <v>30578867.982540101</v>
      </c>
      <c r="P250" s="81"/>
    </row>
    <row r="251" spans="1:16" ht="18" customHeight="1">
      <c r="A251" s="74" t="s">
        <v>106</v>
      </c>
      <c r="B251" s="73">
        <v>4684166.8097008998</v>
      </c>
      <c r="C251" s="73">
        <v>4850319.3346439498</v>
      </c>
      <c r="D251" s="73">
        <v>5190997.1274723997</v>
      </c>
      <c r="E251" s="73">
        <v>5360806.9010709804</v>
      </c>
      <c r="F251" s="73">
        <f>'[2]GDP Matumizi  bei 2019'!B19</f>
        <v>4580587.8298652302</v>
      </c>
      <c r="G251" s="73">
        <f>'[2]GDP Matumizi  bei 2019'!C19</f>
        <v>4501425.1766246697</v>
      </c>
      <c r="H251" s="73">
        <f>'[2]GDP Matumizi  bei 2019'!D19</f>
        <v>4159803.2314448501</v>
      </c>
      <c r="I251" s="73">
        <v>3899065.2754037199</v>
      </c>
      <c r="J251" s="73">
        <v>2702182.3371918802</v>
      </c>
      <c r="K251" s="73">
        <v>3288608.4823586401</v>
      </c>
      <c r="L251" s="73">
        <v>4854602.7036922704</v>
      </c>
      <c r="M251" s="73">
        <v>4645528.3450222099</v>
      </c>
      <c r="N251" s="73">
        <v>5433475.2600735696</v>
      </c>
      <c r="O251" s="73">
        <v>6726824.5010396298</v>
      </c>
      <c r="P251" s="81"/>
    </row>
    <row r="252" spans="1:16" ht="18" customHeight="1">
      <c r="A252" s="78" t="s">
        <v>107</v>
      </c>
      <c r="B252" s="79">
        <v>613191.07020567404</v>
      </c>
      <c r="C252" s="79">
        <v>488888.62446287298</v>
      </c>
      <c r="D252" s="79">
        <v>-558115.33213752497</v>
      </c>
      <c r="E252" s="79">
        <v>3.1596973538398701E-2</v>
      </c>
      <c r="F252" s="73">
        <f>'[2]GDP Matumizi  bei 2019'!B20</f>
        <v>4982289.2010748703</v>
      </c>
      <c r="G252" s="73">
        <f>'[2]GDP Matumizi  bei 2019'!C20</f>
        <v>6242368.9363927804</v>
      </c>
      <c r="H252" s="79">
        <f>'[2]GDP Matumizi  bei 2019'!D20</f>
        <v>4764612.8176287096</v>
      </c>
      <c r="I252" s="79">
        <v>9.8120242357254001E-2</v>
      </c>
      <c r="J252" s="79">
        <v>1579777.43054712</v>
      </c>
      <c r="K252" s="79">
        <v>-803841.97100377094</v>
      </c>
      <c r="L252" s="79">
        <v>-2507352.1136658802</v>
      </c>
      <c r="M252" s="79">
        <v>2361283.0030621001</v>
      </c>
      <c r="N252" s="79">
        <v>-606889.45167955803</v>
      </c>
      <c r="O252" s="79">
        <v>2378393.9222216299</v>
      </c>
      <c r="P252" s="81"/>
    </row>
    <row r="253" spans="1:16" ht="18" customHeight="1">
      <c r="C253" s="82"/>
      <c r="D253" s="82"/>
      <c r="E253" s="82"/>
      <c r="F253" s="82"/>
      <c r="G253" s="82"/>
      <c r="H253" s="82"/>
      <c r="I253" s="82"/>
      <c r="J253" s="82"/>
      <c r="K253" s="82"/>
    </row>
    <row r="254" spans="1:16" ht="18" customHeight="1">
      <c r="A254" s="83" t="s">
        <v>110</v>
      </c>
      <c r="B254" s="83"/>
      <c r="C254" s="83"/>
      <c r="D254" s="83"/>
      <c r="E254" s="83"/>
      <c r="F254" s="83"/>
      <c r="G254" s="83"/>
      <c r="H254" s="83"/>
      <c r="I254" s="7"/>
      <c r="J254" s="7"/>
      <c r="K254" s="7"/>
      <c r="L254" s="7"/>
      <c r="M254" s="4"/>
      <c r="O254" s="4" t="s">
        <v>83</v>
      </c>
    </row>
    <row r="255" spans="1:16" ht="18" customHeight="1">
      <c r="A255" s="84" t="s">
        <v>111</v>
      </c>
      <c r="B255" s="70" t="s">
        <v>41</v>
      </c>
      <c r="C255" s="70" t="s">
        <v>42</v>
      </c>
      <c r="D255" s="70" t="s">
        <v>43</v>
      </c>
      <c r="E255" s="70" t="s">
        <v>44</v>
      </c>
      <c r="F255" s="70" t="s">
        <v>45</v>
      </c>
      <c r="G255" s="70" t="s">
        <v>46</v>
      </c>
      <c r="H255" s="70" t="s">
        <v>47</v>
      </c>
      <c r="I255" s="70" t="s">
        <v>48</v>
      </c>
      <c r="J255" s="70" t="s">
        <v>49</v>
      </c>
      <c r="K255" s="70" t="s">
        <v>50</v>
      </c>
      <c r="L255" s="70" t="s">
        <v>51</v>
      </c>
      <c r="M255" s="23">
        <v>2023</v>
      </c>
      <c r="N255" s="13" t="s">
        <v>3</v>
      </c>
      <c r="O255" s="13" t="s">
        <v>85</v>
      </c>
    </row>
    <row r="256" spans="1:16" ht="18" customHeight="1">
      <c r="A256" s="31" t="s">
        <v>112</v>
      </c>
      <c r="B256" s="31">
        <f t="shared" ref="B256:H271" si="63">100*B218/B237</f>
        <v>79.916364702844703</v>
      </c>
      <c r="C256" s="31">
        <f t="shared" si="63"/>
        <v>87.641227223878801</v>
      </c>
      <c r="D256" s="31">
        <f t="shared" si="63"/>
        <v>92.944262818667397</v>
      </c>
      <c r="E256" s="31">
        <f t="shared" si="63"/>
        <v>100.00000001247599</v>
      </c>
      <c r="F256" s="31">
        <f t="shared" si="63"/>
        <v>89.939346700777904</v>
      </c>
      <c r="G256" s="31">
        <f t="shared" si="63"/>
        <v>94.054399444127696</v>
      </c>
      <c r="H256" s="2">
        <f t="shared" si="63"/>
        <v>98.169917878299501</v>
      </c>
      <c r="I256" s="2">
        <v>99.9999999941558</v>
      </c>
      <c r="J256" s="2">
        <v>103.926337209715</v>
      </c>
      <c r="K256" s="2">
        <v>107.134930542674</v>
      </c>
      <c r="L256" s="2">
        <v>113.48994963693799</v>
      </c>
      <c r="M256" s="2">
        <v>116.22538648920801</v>
      </c>
      <c r="N256" s="2">
        <v>120.627150833054</v>
      </c>
      <c r="O256" s="2">
        <v>125.792852717071</v>
      </c>
    </row>
    <row r="257" spans="1:15" ht="18" customHeight="1">
      <c r="A257" s="71" t="s">
        <v>93</v>
      </c>
      <c r="B257" s="31">
        <f t="shared" si="63"/>
        <v>82.352875503918995</v>
      </c>
      <c r="C257" s="31">
        <f t="shared" si="63"/>
        <v>90.772235038290106</v>
      </c>
      <c r="D257" s="31">
        <f t="shared" si="63"/>
        <v>95.4746516888912</v>
      </c>
      <c r="E257" s="31">
        <f t="shared" si="63"/>
        <v>100</v>
      </c>
      <c r="F257" s="31">
        <f t="shared" si="63"/>
        <v>93.853280414219299</v>
      </c>
      <c r="G257" s="31">
        <f t="shared" si="63"/>
        <v>100.34243038013599</v>
      </c>
      <c r="H257" s="2">
        <f t="shared" si="63"/>
        <v>101.541348199224</v>
      </c>
      <c r="I257" s="2">
        <v>100</v>
      </c>
      <c r="J257" s="2">
        <v>103.16655334036101</v>
      </c>
      <c r="K257" s="2">
        <v>106.82805213132301</v>
      </c>
      <c r="L257" s="2">
        <v>113.07415803886801</v>
      </c>
      <c r="M257" s="2">
        <v>116.377132325169</v>
      </c>
      <c r="N257" s="2">
        <v>119.871690569959</v>
      </c>
      <c r="O257" s="2">
        <v>122.590446950521</v>
      </c>
    </row>
    <row r="258" spans="1:15" ht="18" customHeight="1">
      <c r="A258" s="72" t="s">
        <v>94</v>
      </c>
      <c r="B258" s="85">
        <f t="shared" si="63"/>
        <v>83.626208779128802</v>
      </c>
      <c r="C258" s="85">
        <f t="shared" si="63"/>
        <v>90.963351208466605</v>
      </c>
      <c r="D258" s="85">
        <f t="shared" si="63"/>
        <v>95.352721669575203</v>
      </c>
      <c r="E258" s="85">
        <f t="shared" si="63"/>
        <v>100</v>
      </c>
      <c r="F258" s="85">
        <f t="shared" si="63"/>
        <v>103.495088821617</v>
      </c>
      <c r="G258" s="85">
        <f t="shared" si="63"/>
        <v>114.409958429169</v>
      </c>
      <c r="H258" s="6">
        <f t="shared" si="63"/>
        <v>118.279771975502</v>
      </c>
      <c r="I258" s="6">
        <v>100</v>
      </c>
      <c r="J258" s="6">
        <v>102.445052174043</v>
      </c>
      <c r="K258" s="6">
        <v>108.88342675653701</v>
      </c>
      <c r="L258" s="6">
        <v>110.343749586695</v>
      </c>
      <c r="M258" s="6">
        <v>111.50744516984901</v>
      </c>
      <c r="N258" s="6">
        <v>111.779462216165</v>
      </c>
      <c r="O258" s="6">
        <v>113.179005057613</v>
      </c>
    </row>
    <row r="259" spans="1:15" ht="18" customHeight="1">
      <c r="A259" s="72" t="s">
        <v>95</v>
      </c>
      <c r="B259" s="85">
        <f t="shared" si="63"/>
        <v>82.140188236288907</v>
      </c>
      <c r="C259" s="85">
        <f t="shared" si="63"/>
        <v>90.741232533419506</v>
      </c>
      <c r="D259" s="85">
        <f t="shared" si="63"/>
        <v>95.493084449700802</v>
      </c>
      <c r="E259" s="85">
        <f t="shared" si="63"/>
        <v>100</v>
      </c>
      <c r="F259" s="85">
        <f t="shared" si="63"/>
        <v>92.245296040008796</v>
      </c>
      <c r="G259" s="85">
        <f t="shared" si="63"/>
        <v>97.903860551757901</v>
      </c>
      <c r="H259" s="6">
        <f t="shared" si="63"/>
        <v>98.647917587166106</v>
      </c>
      <c r="I259" s="6">
        <v>100</v>
      </c>
      <c r="J259" s="6">
        <v>103.296661078884</v>
      </c>
      <c r="K259" s="6">
        <v>106.487189201467</v>
      </c>
      <c r="L259" s="6">
        <v>113.59250493401601</v>
      </c>
      <c r="M259" s="6">
        <v>117.37145575607801</v>
      </c>
      <c r="N259" s="6">
        <v>121.587549823085</v>
      </c>
      <c r="O259" s="6">
        <v>124.59793826062599</v>
      </c>
    </row>
    <row r="260" spans="1:15" ht="18" customHeight="1">
      <c r="A260" s="74" t="s">
        <v>96</v>
      </c>
      <c r="B260" s="85">
        <f t="shared" si="63"/>
        <v>88.560200820708005</v>
      </c>
      <c r="C260" s="85">
        <f t="shared" si="63"/>
        <v>91.450748204920302</v>
      </c>
      <c r="D260" s="85">
        <f t="shared" si="63"/>
        <v>95.478817861365101</v>
      </c>
      <c r="E260" s="85">
        <f t="shared" si="63"/>
        <v>100</v>
      </c>
      <c r="F260" s="85">
        <f t="shared" si="63"/>
        <v>97.724365273171401</v>
      </c>
      <c r="G260" s="85">
        <f t="shared" si="63"/>
        <v>98.576837835641399</v>
      </c>
      <c r="H260" s="6">
        <f t="shared" si="63"/>
        <v>99.306375149341207</v>
      </c>
      <c r="I260" s="6">
        <v>100</v>
      </c>
      <c r="J260" s="6">
        <v>100.483935993101</v>
      </c>
      <c r="K260" s="6">
        <v>101.05715327038401</v>
      </c>
      <c r="L260" s="6">
        <v>101.876435787883</v>
      </c>
      <c r="M260" s="6">
        <v>102.704428185992</v>
      </c>
      <c r="N260" s="6">
        <v>103.136860039759</v>
      </c>
      <c r="O260" s="6">
        <v>101.331866716099</v>
      </c>
    </row>
    <row r="261" spans="1:15" ht="18" customHeight="1">
      <c r="A261" s="75" t="s">
        <v>97</v>
      </c>
      <c r="B261" s="31">
        <f t="shared" si="63"/>
        <v>92.699974396071397</v>
      </c>
      <c r="C261" s="31">
        <f t="shared" si="63"/>
        <v>94.228930441109</v>
      </c>
      <c r="D261" s="31">
        <f t="shared" si="63"/>
        <v>97.797893786580602</v>
      </c>
      <c r="E261" s="31">
        <f t="shared" si="63"/>
        <v>100</v>
      </c>
      <c r="F261" s="31">
        <f t="shared" si="63"/>
        <v>84.463655167658402</v>
      </c>
      <c r="G261" s="31">
        <f t="shared" si="63"/>
        <v>83.945415624426005</v>
      </c>
      <c r="H261" s="2">
        <f t="shared" si="63"/>
        <v>92.700940067448698</v>
      </c>
      <c r="I261" s="2">
        <v>100</v>
      </c>
      <c r="J261" s="2">
        <v>100.16939568668801</v>
      </c>
      <c r="K261" s="2">
        <v>102.379039493392</v>
      </c>
      <c r="L261" s="2">
        <v>113.565239504017</v>
      </c>
      <c r="M261" s="2">
        <v>117.231208856969</v>
      </c>
      <c r="N261" s="2">
        <v>118.194779441004</v>
      </c>
      <c r="O261" s="2">
        <v>119.847458159502</v>
      </c>
    </row>
    <row r="262" spans="1:15" ht="18" customHeight="1">
      <c r="A262" s="74" t="s">
        <v>98</v>
      </c>
      <c r="B262" s="85">
        <f t="shared" si="63"/>
        <v>92.129428681762903</v>
      </c>
      <c r="C262" s="85">
        <f t="shared" si="63"/>
        <v>94.618026646517094</v>
      </c>
      <c r="D262" s="85">
        <f t="shared" si="63"/>
        <v>97.571744612807507</v>
      </c>
      <c r="E262" s="85">
        <f t="shared" si="63"/>
        <v>100</v>
      </c>
      <c r="F262" s="85">
        <f t="shared" si="63"/>
        <v>84.709686515581495</v>
      </c>
      <c r="G262" s="85">
        <f t="shared" si="63"/>
        <v>84.249901818089199</v>
      </c>
      <c r="H262" s="6">
        <f t="shared" si="63"/>
        <v>93.611593614573707</v>
      </c>
      <c r="I262" s="6">
        <v>100</v>
      </c>
      <c r="J262" s="6">
        <v>100.037808326114</v>
      </c>
      <c r="K262" s="6">
        <v>102.296559301793</v>
      </c>
      <c r="L262" s="6">
        <v>115.541623411478</v>
      </c>
      <c r="M262" s="6">
        <v>117.921144594526</v>
      </c>
      <c r="N262" s="6">
        <v>118.876025872059</v>
      </c>
      <c r="O262" s="6">
        <v>120.16404628678499</v>
      </c>
    </row>
    <row r="263" spans="1:15" ht="18" customHeight="1">
      <c r="A263" s="6" t="s">
        <v>99</v>
      </c>
      <c r="B263" s="85">
        <f t="shared" si="63"/>
        <v>104.72234264475399</v>
      </c>
      <c r="C263" s="85">
        <f t="shared" si="63"/>
        <v>98.841422235481801</v>
      </c>
      <c r="D263" s="85">
        <f t="shared" si="63"/>
        <v>92.153721741938796</v>
      </c>
      <c r="E263" s="85">
        <f t="shared" si="63"/>
        <v>100</v>
      </c>
      <c r="F263" s="85">
        <f t="shared" si="63"/>
        <v>88.099551380702906</v>
      </c>
      <c r="G263" s="85">
        <f t="shared" si="63"/>
        <v>83.446917991936104</v>
      </c>
      <c r="H263" s="6">
        <f t="shared" si="63"/>
        <v>112.340168579072</v>
      </c>
      <c r="I263" s="6">
        <v>100</v>
      </c>
      <c r="J263" s="6">
        <v>121.647233429807</v>
      </c>
      <c r="K263" s="6">
        <v>121.676631736601</v>
      </c>
      <c r="L263" s="6">
        <v>130.796577666724</v>
      </c>
      <c r="M263" s="6">
        <v>138.5479730202</v>
      </c>
      <c r="N263" s="6">
        <v>163.283437151187</v>
      </c>
      <c r="O263" s="6">
        <v>220.821237867528</v>
      </c>
    </row>
    <row r="264" spans="1:15" ht="18" customHeight="1">
      <c r="A264" s="74" t="s">
        <v>100</v>
      </c>
      <c r="B264" s="85">
        <f t="shared" si="63"/>
        <v>102.432446472436</v>
      </c>
      <c r="C264" s="85">
        <f t="shared" si="63"/>
        <v>87.523400099033296</v>
      </c>
      <c r="D264" s="85">
        <f t="shared" si="63"/>
        <v>101.583884716764</v>
      </c>
      <c r="E264" s="85">
        <f t="shared" si="63"/>
        <v>99.999999999949495</v>
      </c>
      <c r="F264" s="85">
        <f t="shared" si="63"/>
        <v>96.417025548259204</v>
      </c>
      <c r="G264" s="85">
        <f t="shared" si="63"/>
        <v>89.526812641618093</v>
      </c>
      <c r="H264" s="6">
        <f t="shared" si="63"/>
        <v>202.73595669033901</v>
      </c>
      <c r="I264" s="6">
        <v>100</v>
      </c>
      <c r="J264" s="6">
        <v>105.673448255312</v>
      </c>
      <c r="K264" s="6">
        <v>102.13804667155399</v>
      </c>
      <c r="L264" s="6">
        <v>97.588396864056605</v>
      </c>
      <c r="M264" s="6">
        <v>107.60955019044</v>
      </c>
      <c r="N264" s="6">
        <v>112.307778168292</v>
      </c>
      <c r="O264" s="6">
        <v>113.572067470072</v>
      </c>
    </row>
    <row r="265" spans="1:15" ht="18" customHeight="1">
      <c r="A265" s="71" t="s">
        <v>101</v>
      </c>
      <c r="B265" s="31">
        <f t="shared" si="63"/>
        <v>91.824872415187102</v>
      </c>
      <c r="C265" s="31">
        <f t="shared" si="63"/>
        <v>94.548849603102894</v>
      </c>
      <c r="D265" s="31">
        <f t="shared" si="63"/>
        <v>93.733379124158006</v>
      </c>
      <c r="E265" s="31">
        <f t="shared" si="63"/>
        <v>100.00000027029</v>
      </c>
      <c r="F265" s="31">
        <f t="shared" si="63"/>
        <v>91.205582103377694</v>
      </c>
      <c r="G265" s="31">
        <f t="shared" si="63"/>
        <v>90.180514973227901</v>
      </c>
      <c r="H265" s="2">
        <f t="shared" si="63"/>
        <v>99.160298724716696</v>
      </c>
      <c r="I265" s="2">
        <v>100</v>
      </c>
      <c r="J265" s="2">
        <v>108.14012556787701</v>
      </c>
      <c r="K265" s="2">
        <v>106.641566979472</v>
      </c>
      <c r="L265" s="2">
        <v>103.909619586893</v>
      </c>
      <c r="M265" s="2">
        <v>121.661918147535</v>
      </c>
      <c r="N265" s="2">
        <v>118.576356915552</v>
      </c>
      <c r="O265" s="2">
        <v>131.25034139041901</v>
      </c>
    </row>
    <row r="266" spans="1:15" ht="18" customHeight="1">
      <c r="A266" s="74" t="s">
        <v>102</v>
      </c>
      <c r="B266" s="85">
        <f t="shared" si="63"/>
        <v>95.848061362921399</v>
      </c>
      <c r="C266" s="85">
        <f t="shared" si="63"/>
        <v>99.959615670461702</v>
      </c>
      <c r="D266" s="85">
        <f t="shared" si="63"/>
        <v>95.757703312098201</v>
      </c>
      <c r="E266" s="85">
        <f t="shared" si="63"/>
        <v>100.000000500883</v>
      </c>
      <c r="F266" s="85">
        <f t="shared" si="63"/>
        <v>88.080327695085003</v>
      </c>
      <c r="G266" s="85">
        <f t="shared" si="63"/>
        <v>88.891662570396704</v>
      </c>
      <c r="H266" s="6">
        <f t="shared" si="63"/>
        <v>102.684465776507</v>
      </c>
      <c r="I266" s="6">
        <v>100</v>
      </c>
      <c r="J266" s="6">
        <v>111.883877191129</v>
      </c>
      <c r="K266" s="6">
        <v>112.19092555731299</v>
      </c>
      <c r="L266" s="6">
        <v>121.195103197196</v>
      </c>
      <c r="M266" s="6">
        <v>126.417327269802</v>
      </c>
      <c r="N266" s="6">
        <v>136.37722657954799</v>
      </c>
      <c r="O266" s="6">
        <v>161.83819616372699</v>
      </c>
    </row>
    <row r="267" spans="1:15" ht="18" customHeight="1">
      <c r="A267" s="74" t="s">
        <v>103</v>
      </c>
      <c r="B267" s="85">
        <f t="shared" si="63"/>
        <v>84.793739860848603</v>
      </c>
      <c r="C267" s="85">
        <f t="shared" si="63"/>
        <v>87.291748326510302</v>
      </c>
      <c r="D267" s="85">
        <f t="shared" si="63"/>
        <v>91.222843953810099</v>
      </c>
      <c r="E267" s="85">
        <f t="shared" si="63"/>
        <v>100</v>
      </c>
      <c r="F267" s="85">
        <f t="shared" si="63"/>
        <v>95.607628175675302</v>
      </c>
      <c r="G267" s="85">
        <f t="shared" si="63"/>
        <v>91.926327858250502</v>
      </c>
      <c r="H267" s="6">
        <f t="shared" si="63"/>
        <v>95.377185136135495</v>
      </c>
      <c r="I267" s="6">
        <v>100</v>
      </c>
      <c r="J267" s="6">
        <v>98.3610574125113</v>
      </c>
      <c r="K267" s="6">
        <v>96.154387182955006</v>
      </c>
      <c r="L267" s="6">
        <v>85.277124229607693</v>
      </c>
      <c r="M267" s="6">
        <v>116.126697655877</v>
      </c>
      <c r="N267" s="6">
        <v>100.19485166461899</v>
      </c>
      <c r="O267" s="6">
        <v>100.382945874052</v>
      </c>
    </row>
    <row r="268" spans="1:15" ht="18" customHeight="1">
      <c r="A268" s="71" t="s">
        <v>104</v>
      </c>
      <c r="B268" s="31">
        <f t="shared" si="63"/>
        <v>97.0410877379623</v>
      </c>
      <c r="C268" s="31">
        <f t="shared" si="63"/>
        <v>94.816543579921301</v>
      </c>
      <c r="D268" s="31">
        <f t="shared" si="63"/>
        <v>95.727556840173094</v>
      </c>
      <c r="E268" s="31">
        <f t="shared" si="63"/>
        <v>100.00000000113</v>
      </c>
      <c r="F268" s="31">
        <f t="shared" si="63"/>
        <v>89.207025462258898</v>
      </c>
      <c r="G268" s="31">
        <f t="shared" si="63"/>
        <v>94.299153828854301</v>
      </c>
      <c r="H268" s="2">
        <f t="shared" si="63"/>
        <v>98.345075962364504</v>
      </c>
      <c r="I268" s="2">
        <v>100</v>
      </c>
      <c r="J268" s="2">
        <v>89.6519567764024</v>
      </c>
      <c r="K268" s="2">
        <v>94.523027654770004</v>
      </c>
      <c r="L268" s="2">
        <v>114.58005917419</v>
      </c>
      <c r="M268" s="2">
        <v>115.823569683325</v>
      </c>
      <c r="N268" s="2">
        <v>113.76320089043099</v>
      </c>
      <c r="O268" s="2">
        <v>117.463999205005</v>
      </c>
    </row>
    <row r="269" spans="1:15" ht="18" customHeight="1">
      <c r="A269" s="74" t="s">
        <v>105</v>
      </c>
      <c r="B269" s="85">
        <f t="shared" si="63"/>
        <v>102.28856910253</v>
      </c>
      <c r="C269" s="85">
        <f t="shared" si="63"/>
        <v>98.229763430730102</v>
      </c>
      <c r="D269" s="85">
        <f t="shared" si="63"/>
        <v>98.361151210442998</v>
      </c>
      <c r="E269" s="85">
        <f t="shared" si="63"/>
        <v>100.000000001487</v>
      </c>
      <c r="F269" s="85">
        <f t="shared" si="63"/>
        <v>89.067447639981197</v>
      </c>
      <c r="G269" s="85">
        <f t="shared" si="63"/>
        <v>94.691893098402701</v>
      </c>
      <c r="H269" s="6">
        <f t="shared" si="63"/>
        <v>98.442558122882502</v>
      </c>
      <c r="I269" s="6">
        <v>100</v>
      </c>
      <c r="J269" s="6">
        <v>87.669893744031697</v>
      </c>
      <c r="K269" s="6">
        <v>93.116084307466807</v>
      </c>
      <c r="L269" s="6">
        <v>115.48475930530201</v>
      </c>
      <c r="M269" s="6">
        <v>116.72130081189999</v>
      </c>
      <c r="N269" s="6">
        <v>114.502462115581</v>
      </c>
      <c r="O269" s="6">
        <v>118.215255635509</v>
      </c>
    </row>
    <row r="270" spans="1:15" ht="18" customHeight="1">
      <c r="A270" s="74" t="s">
        <v>106</v>
      </c>
      <c r="B270" s="85">
        <f t="shared" si="63"/>
        <v>79.268995271307404</v>
      </c>
      <c r="C270" s="85">
        <f t="shared" si="63"/>
        <v>82.187754040412898</v>
      </c>
      <c r="D270" s="85">
        <f t="shared" si="63"/>
        <v>86.415446095297398</v>
      </c>
      <c r="E270" s="85">
        <f t="shared" si="63"/>
        <v>100</v>
      </c>
      <c r="F270" s="85">
        <f t="shared" si="63"/>
        <v>89.728705534524906</v>
      </c>
      <c r="G270" s="85">
        <f t="shared" si="63"/>
        <v>92.611677263989407</v>
      </c>
      <c r="H270" s="6">
        <f t="shared" si="63"/>
        <v>97.896049795540605</v>
      </c>
      <c r="I270" s="6">
        <v>100</v>
      </c>
      <c r="J270" s="6">
        <v>104.61164135399</v>
      </c>
      <c r="K270" s="6">
        <v>104.90406243635699</v>
      </c>
      <c r="L270" s="6">
        <v>109.308424541926</v>
      </c>
      <c r="M270" s="6">
        <v>110.455735003592</v>
      </c>
      <c r="N270" s="6">
        <v>109.380990885442</v>
      </c>
      <c r="O270" s="6">
        <v>114.048929998744</v>
      </c>
    </row>
    <row r="271" spans="1:15" ht="18" customHeight="1">
      <c r="A271" s="78" t="s">
        <v>107</v>
      </c>
      <c r="B271" s="86">
        <f t="shared" si="63"/>
        <v>-365.09484660626998</v>
      </c>
      <c r="C271" s="86">
        <f t="shared" si="63"/>
        <v>-572.46344968782398</v>
      </c>
      <c r="D271" s="86">
        <f t="shared" si="63"/>
        <v>570.45125361356804</v>
      </c>
      <c r="E271" s="86">
        <f t="shared" si="63"/>
        <v>0</v>
      </c>
      <c r="F271" s="86">
        <f t="shared" si="63"/>
        <v>61.173541708674598</v>
      </c>
      <c r="G271" s="86">
        <f t="shared" si="63"/>
        <v>87.915640887849193</v>
      </c>
      <c r="H271" s="87">
        <f t="shared" si="63"/>
        <v>84.735436039987903</v>
      </c>
      <c r="I271" s="87"/>
      <c r="J271" s="87">
        <v>15.7538146297567</v>
      </c>
      <c r="K271" s="87">
        <v>138.87036524536001</v>
      </c>
      <c r="L271" s="87">
        <v>-15.163439011663501</v>
      </c>
      <c r="M271" s="87">
        <v>15.021943109742001</v>
      </c>
      <c r="N271" s="87">
        <v>12.5653595865806</v>
      </c>
      <c r="O271" s="87">
        <v>256.68499951682099</v>
      </c>
    </row>
    <row r="272" spans="1:15" ht="18" customHeight="1">
      <c r="A272" s="88"/>
      <c r="B272" s="85"/>
      <c r="C272" s="85"/>
      <c r="D272" s="85"/>
      <c r="E272" s="85"/>
      <c r="F272" s="85"/>
      <c r="G272" s="85">
        <f>+G276+G302</f>
        <v>77845435.463791907</v>
      </c>
      <c r="H272" s="85">
        <f>+H276+H302</f>
        <v>86552801.021455407</v>
      </c>
      <c r="I272" s="85"/>
      <c r="J272" s="85"/>
      <c r="K272" s="85"/>
      <c r="L272" s="85"/>
    </row>
    <row r="273" spans="1:16" ht="18" customHeight="1">
      <c r="A273" s="4" t="s">
        <v>113</v>
      </c>
      <c r="B273" s="4"/>
      <c r="C273" s="4"/>
      <c r="D273" s="4"/>
      <c r="E273" s="4"/>
      <c r="F273" s="4"/>
      <c r="G273" s="4"/>
      <c r="H273" s="4"/>
      <c r="I273" s="4"/>
      <c r="J273" s="89"/>
      <c r="K273" s="89"/>
      <c r="L273" s="90"/>
      <c r="M273" s="4"/>
      <c r="O273" s="4" t="s">
        <v>114</v>
      </c>
    </row>
    <row r="274" spans="1:16" ht="18" customHeight="1">
      <c r="A274" s="23" t="s">
        <v>2</v>
      </c>
      <c r="B274" s="24">
        <v>2012</v>
      </c>
      <c r="C274" s="24">
        <v>2013</v>
      </c>
      <c r="D274" s="24">
        <v>2014</v>
      </c>
      <c r="E274" s="24">
        <v>2015</v>
      </c>
      <c r="F274" s="24">
        <v>2016</v>
      </c>
      <c r="G274" s="24">
        <v>2017</v>
      </c>
      <c r="H274" s="24">
        <v>2018</v>
      </c>
      <c r="I274" s="24">
        <v>2019</v>
      </c>
      <c r="J274" s="24">
        <v>2020</v>
      </c>
      <c r="K274" s="24">
        <v>2021</v>
      </c>
      <c r="L274" s="24">
        <v>2022</v>
      </c>
      <c r="M274" s="23">
        <v>2023</v>
      </c>
      <c r="N274" s="13" t="s">
        <v>3</v>
      </c>
      <c r="O274" s="13">
        <v>2025</v>
      </c>
      <c r="P274" s="81"/>
    </row>
    <row r="275" spans="1:16" ht="18" customHeight="1">
      <c r="A275" s="8" t="s">
        <v>115</v>
      </c>
      <c r="B275" s="91">
        <v>8814805</v>
      </c>
      <c r="C275" s="91">
        <v>11125472</v>
      </c>
      <c r="D275" s="91">
        <v>13772965</v>
      </c>
      <c r="E275" s="91">
        <v>19039721</v>
      </c>
      <c r="F275" s="91">
        <f>[4]Aggregates!B269</f>
        <v>24526558.933908101</v>
      </c>
      <c r="G275" s="91">
        <f>[4]Aggregates!C269</f>
        <v>28865031.305842701</v>
      </c>
      <c r="H275" s="91">
        <f>[4]Aggregates!D269</f>
        <v>32903112.8224454</v>
      </c>
      <c r="I275" s="91">
        <v>35310656.183433801</v>
      </c>
      <c r="J275" s="91">
        <v>39279107.499771401</v>
      </c>
      <c r="K275" s="91">
        <v>42047435.928095996</v>
      </c>
      <c r="L275" s="91">
        <v>49378858.994961001</v>
      </c>
      <c r="M275" s="91">
        <v>51862840.461516201</v>
      </c>
      <c r="N275" s="91">
        <v>54218303.856150404</v>
      </c>
      <c r="O275" s="91">
        <v>58829127.919331603</v>
      </c>
      <c r="P275" s="81"/>
    </row>
    <row r="276" spans="1:16" ht="18" customHeight="1">
      <c r="A276" s="8" t="s">
        <v>116</v>
      </c>
      <c r="B276" s="85">
        <f t="shared" ref="B276:H276" si="64">B277-B275</f>
        <v>41395340.163387403</v>
      </c>
      <c r="C276" s="85">
        <f t="shared" si="64"/>
        <v>47266173.538107798</v>
      </c>
      <c r="D276" s="85">
        <f t="shared" si="64"/>
        <v>52898590.531034</v>
      </c>
      <c r="E276" s="85">
        <f t="shared" si="64"/>
        <v>55654683.608596802</v>
      </c>
      <c r="F276" s="85">
        <f t="shared" si="64"/>
        <v>59514261.793733597</v>
      </c>
      <c r="G276" s="85">
        <f t="shared" si="64"/>
        <v>63644575.522364199</v>
      </c>
      <c r="H276" s="85">
        <f t="shared" si="64"/>
        <v>70417814.112274006</v>
      </c>
      <c r="I276" s="85">
        <v>83741337.978633597</v>
      </c>
      <c r="J276" s="85">
        <v>90836393.469250694</v>
      </c>
      <c r="K276" s="85">
        <v>98125314.171662107</v>
      </c>
      <c r="L276" s="85">
        <v>104139815.25212</v>
      </c>
      <c r="M276" s="81">
        <v>114157946.075657</v>
      </c>
      <c r="N276" s="81">
        <v>127176423.497638</v>
      </c>
      <c r="O276" s="81">
        <v>142122095.649023</v>
      </c>
      <c r="P276" s="81"/>
    </row>
    <row r="277" spans="1:16" ht="18" customHeight="1">
      <c r="A277" s="8" t="s">
        <v>117</v>
      </c>
      <c r="B277" s="85">
        <f t="shared" ref="B277:H277" si="65">B74-B302</f>
        <v>50210145.163387403</v>
      </c>
      <c r="C277" s="85">
        <f t="shared" si="65"/>
        <v>58391645.538107798</v>
      </c>
      <c r="D277" s="85">
        <f t="shared" si="65"/>
        <v>66671555.531034</v>
      </c>
      <c r="E277" s="85">
        <f t="shared" si="65"/>
        <v>74694404.608596802</v>
      </c>
      <c r="F277" s="85">
        <f t="shared" si="65"/>
        <v>84040820.727641702</v>
      </c>
      <c r="G277" s="85">
        <f t="shared" si="65"/>
        <v>92509606.828206897</v>
      </c>
      <c r="H277" s="85">
        <f t="shared" si="65"/>
        <v>103320926.934719</v>
      </c>
      <c r="I277" s="85">
        <v>119051994.162067</v>
      </c>
      <c r="J277" s="85">
        <v>130115500.96902201</v>
      </c>
      <c r="K277" s="85">
        <v>140172750.099758</v>
      </c>
      <c r="L277" s="85">
        <v>153518674.24708101</v>
      </c>
      <c r="M277" s="81">
        <v>166020786.53717399</v>
      </c>
      <c r="N277" s="81">
        <v>181394727.353789</v>
      </c>
      <c r="O277" s="81">
        <v>200951223.56835499</v>
      </c>
      <c r="P277" s="81"/>
    </row>
    <row r="278" spans="1:16" ht="18" customHeight="1">
      <c r="A278" s="8" t="s">
        <v>118</v>
      </c>
      <c r="B278" s="85">
        <f t="shared" ref="B278:H278" si="66">B314</f>
        <v>-902226.31594881497</v>
      </c>
      <c r="C278" s="85">
        <f t="shared" si="66"/>
        <v>-1128239.68691858</v>
      </c>
      <c r="D278" s="85">
        <f t="shared" si="66"/>
        <v>-874978.72411138401</v>
      </c>
      <c r="E278" s="85">
        <f t="shared" si="66"/>
        <v>-1437985.4762272299</v>
      </c>
      <c r="F278" s="85">
        <f t="shared" si="66"/>
        <v>-2083926.7972136999</v>
      </c>
      <c r="G278" s="85">
        <f t="shared" si="66"/>
        <v>-2067003.98248115</v>
      </c>
      <c r="H278" s="85">
        <f t="shared" si="66"/>
        <v>-1445832.5827677101</v>
      </c>
      <c r="I278" s="85">
        <v>-2351788.4648821801</v>
      </c>
      <c r="J278" s="85">
        <v>-2929029.6988149299</v>
      </c>
      <c r="K278" s="85">
        <v>-2747649.7248002202</v>
      </c>
      <c r="L278" s="85">
        <v>-3218617.25119298</v>
      </c>
      <c r="M278" s="14">
        <v>-3593020.8186210799</v>
      </c>
      <c r="N278" s="14">
        <v>-4686586.7921393402</v>
      </c>
      <c r="O278" s="14">
        <v>-5510266.9229763299</v>
      </c>
    </row>
    <row r="279" spans="1:16" ht="18" customHeight="1">
      <c r="A279" s="8" t="s">
        <v>119</v>
      </c>
      <c r="B279" s="85">
        <f t="shared" ref="B279:H279" si="67">B277+B278</f>
        <v>49307918.847438604</v>
      </c>
      <c r="C279" s="85">
        <f t="shared" si="67"/>
        <v>57263405.851189204</v>
      </c>
      <c r="D279" s="85">
        <f t="shared" si="67"/>
        <v>65796576.8069226</v>
      </c>
      <c r="E279" s="85">
        <f t="shared" si="67"/>
        <v>73256419.132369593</v>
      </c>
      <c r="F279" s="85">
        <f t="shared" si="67"/>
        <v>81956893.930427998</v>
      </c>
      <c r="G279" s="85">
        <f t="shared" si="67"/>
        <v>90442602.8457257</v>
      </c>
      <c r="H279" s="85">
        <f t="shared" si="67"/>
        <v>101875094.351952</v>
      </c>
      <c r="I279" s="85">
        <v>116700205.69718499</v>
      </c>
      <c r="J279" s="85">
        <v>127186471.270207</v>
      </c>
      <c r="K279" s="85">
        <v>137425100.37495801</v>
      </c>
      <c r="L279" s="85">
        <v>150300056.99588799</v>
      </c>
      <c r="M279" s="81">
        <v>162427765.71855301</v>
      </c>
      <c r="N279" s="81">
        <v>176708140.56164899</v>
      </c>
      <c r="O279" s="81">
        <v>195440956.64537799</v>
      </c>
      <c r="P279" s="81"/>
    </row>
    <row r="280" spans="1:16" ht="18" customHeight="1">
      <c r="A280" s="8" t="s">
        <v>120</v>
      </c>
      <c r="B280" s="85">
        <f t="shared" ref="B280:H280" si="68">B75</f>
        <v>4635323</v>
      </c>
      <c r="C280" s="85">
        <f t="shared" si="68"/>
        <v>5470981.2158386698</v>
      </c>
      <c r="D280" s="85">
        <f t="shared" si="68"/>
        <v>6410207.5783498501</v>
      </c>
      <c r="E280" s="85">
        <f t="shared" si="68"/>
        <v>7864579.4142312501</v>
      </c>
      <c r="F280" s="85">
        <f t="shared" si="68"/>
        <v>8362717.3351384401</v>
      </c>
      <c r="G280" s="85">
        <f t="shared" si="68"/>
        <v>8656809.8300000001</v>
      </c>
      <c r="H280" s="85">
        <f t="shared" si="68"/>
        <v>8910739.3900000006</v>
      </c>
      <c r="I280" s="14">
        <v>10767426.4724389</v>
      </c>
      <c r="J280" s="14">
        <v>9795079.3244449999</v>
      </c>
      <c r="K280" s="14">
        <v>10953685.7400652</v>
      </c>
      <c r="L280" s="14">
        <v>13071879.748953801</v>
      </c>
      <c r="M280" s="14">
        <v>13929708.639877601</v>
      </c>
      <c r="N280" s="14">
        <v>16529434.811842401</v>
      </c>
      <c r="O280" s="14">
        <v>18380321.275044698</v>
      </c>
    </row>
    <row r="281" spans="1:16" ht="18" customHeight="1">
      <c r="A281" s="8" t="s">
        <v>121</v>
      </c>
      <c r="B281" s="85">
        <f t="shared" ref="B281:H281" si="69">B279+B280</f>
        <v>53943241.847438604</v>
      </c>
      <c r="C281" s="85">
        <f t="shared" si="69"/>
        <v>62734387.067027897</v>
      </c>
      <c r="D281" s="85">
        <f t="shared" si="69"/>
        <v>72206784.385272399</v>
      </c>
      <c r="E281" s="85">
        <f t="shared" si="69"/>
        <v>81120998.546600804</v>
      </c>
      <c r="F281" s="85">
        <f t="shared" si="69"/>
        <v>90319611.265566498</v>
      </c>
      <c r="G281" s="85">
        <f t="shared" si="69"/>
        <v>99099412.675725698</v>
      </c>
      <c r="H281" s="85">
        <f t="shared" si="69"/>
        <v>110785833.741952</v>
      </c>
      <c r="I281" s="85">
        <v>127467632.169624</v>
      </c>
      <c r="J281" s="85">
        <v>136981550.594652</v>
      </c>
      <c r="K281" s="85">
        <v>148378786.11502299</v>
      </c>
      <c r="L281" s="85">
        <v>163371936.74484199</v>
      </c>
      <c r="M281" s="81">
        <v>176357474.35843</v>
      </c>
      <c r="N281" s="81">
        <v>193237575.373492</v>
      </c>
      <c r="O281" s="81">
        <v>213821277.920423</v>
      </c>
    </row>
    <row r="282" spans="1:16" ht="18" customHeight="1">
      <c r="A282" s="8" t="s">
        <v>122</v>
      </c>
      <c r="B282" s="85">
        <f t="shared" ref="B282:H282" si="70">B320</f>
        <v>1268118.57072874</v>
      </c>
      <c r="C282" s="85">
        <f t="shared" si="70"/>
        <v>1239180.72818347</v>
      </c>
      <c r="D282" s="85">
        <f t="shared" si="70"/>
        <v>788729.13214852801</v>
      </c>
      <c r="E282" s="85">
        <f t="shared" si="70"/>
        <v>952856.07577631995</v>
      </c>
      <c r="F282" s="85">
        <f t="shared" si="70"/>
        <v>835167.41377280501</v>
      </c>
      <c r="G282" s="85">
        <f t="shared" si="70"/>
        <v>896839.59830844495</v>
      </c>
      <c r="H282" s="85">
        <f t="shared" si="70"/>
        <v>1060602.5268852999</v>
      </c>
      <c r="I282" s="85">
        <v>839068.57526790502</v>
      </c>
      <c r="J282" s="85">
        <v>653788.16876353906</v>
      </c>
      <c r="K282" s="85">
        <v>1251684.3517117801</v>
      </c>
      <c r="L282" s="85">
        <v>1377851.4513081501</v>
      </c>
      <c r="M282" s="66">
        <v>1751793.92375924</v>
      </c>
      <c r="N282" s="66">
        <v>1487368.19191648</v>
      </c>
      <c r="O282" s="66">
        <v>568192.13171076996</v>
      </c>
    </row>
    <row r="283" spans="1:16" ht="18" customHeight="1">
      <c r="A283" s="4" t="s">
        <v>123</v>
      </c>
      <c r="B283" s="31">
        <f t="shared" ref="B283:H283" si="71">B281+B282</f>
        <v>55211360.418167301</v>
      </c>
      <c r="C283" s="31">
        <f t="shared" si="71"/>
        <v>63973567.7952113</v>
      </c>
      <c r="D283" s="31">
        <f t="shared" si="71"/>
        <v>72995513.517421007</v>
      </c>
      <c r="E283" s="31">
        <f t="shared" si="71"/>
        <v>82073854.622377202</v>
      </c>
      <c r="F283" s="31">
        <f t="shared" si="71"/>
        <v>91154778.679339305</v>
      </c>
      <c r="G283" s="31">
        <f t="shared" si="71"/>
        <v>99996252.274034202</v>
      </c>
      <c r="H283" s="31">
        <f t="shared" si="71"/>
        <v>111846436.268837</v>
      </c>
      <c r="I283" s="31">
        <v>128306700.744892</v>
      </c>
      <c r="J283" s="31">
        <v>137635338.76341599</v>
      </c>
      <c r="K283" s="31">
        <v>149630470.46673501</v>
      </c>
      <c r="L283" s="31">
        <v>164749788.19615</v>
      </c>
      <c r="M283" s="37">
        <v>178109268.28218901</v>
      </c>
      <c r="N283" s="37">
        <v>194724943.56540799</v>
      </c>
      <c r="O283" s="37">
        <v>214389470.05213401</v>
      </c>
      <c r="P283" s="9"/>
    </row>
    <row r="284" spans="1:16" ht="18" customHeight="1">
      <c r="A284" s="8" t="s">
        <v>124</v>
      </c>
      <c r="B284" s="85">
        <f t="shared" ref="B284:H286" si="72">B220</f>
        <v>6497974.9880521698</v>
      </c>
      <c r="C284" s="85">
        <f t="shared" si="72"/>
        <v>7330732.8696200103</v>
      </c>
      <c r="D284" s="85">
        <f t="shared" si="72"/>
        <v>8151129.9410961</v>
      </c>
      <c r="E284" s="85">
        <f t="shared" si="72"/>
        <v>9366334.4342132192</v>
      </c>
      <c r="F284" s="85">
        <f t="shared" si="72"/>
        <v>11267668.535021299</v>
      </c>
      <c r="G284" s="85">
        <f t="shared" si="72"/>
        <v>13699068.9911965</v>
      </c>
      <c r="H284" s="14">
        <f t="shared" si="72"/>
        <v>14997516.745393001</v>
      </c>
      <c r="I284" s="14">
        <v>13229874.052579099</v>
      </c>
      <c r="J284" s="14">
        <v>14375812.131231001</v>
      </c>
      <c r="K284" s="14">
        <v>16016837.7898672</v>
      </c>
      <c r="L284" s="14">
        <v>17176892.3635181</v>
      </c>
      <c r="M284" s="14">
        <v>19307875.737573199</v>
      </c>
      <c r="N284" s="14">
        <v>20698738.575991701</v>
      </c>
      <c r="O284" s="14">
        <v>22507101.607762799</v>
      </c>
      <c r="P284" s="53"/>
    </row>
    <row r="285" spans="1:16" ht="18" customHeight="1">
      <c r="A285" s="8" t="s">
        <v>125</v>
      </c>
      <c r="B285" s="85">
        <f t="shared" si="72"/>
        <v>42196070.147380903</v>
      </c>
      <c r="C285" s="85">
        <f t="shared" si="72"/>
        <v>48675221.068043798</v>
      </c>
      <c r="D285" s="85">
        <f t="shared" si="72"/>
        <v>53954462.571493</v>
      </c>
      <c r="E285" s="85">
        <f t="shared" si="72"/>
        <v>60047089.418577701</v>
      </c>
      <c r="F285" s="85">
        <f t="shared" si="72"/>
        <v>60643941.313002303</v>
      </c>
      <c r="G285" s="85">
        <f t="shared" si="72"/>
        <v>67485459.385995507</v>
      </c>
      <c r="H285" s="14">
        <f t="shared" si="72"/>
        <v>72203501.884862095</v>
      </c>
      <c r="I285" s="14">
        <v>77255731.517607793</v>
      </c>
      <c r="J285" s="14">
        <v>85210756.589565203</v>
      </c>
      <c r="K285" s="14">
        <v>90119200.019810304</v>
      </c>
      <c r="L285" s="14">
        <v>99673982.744393602</v>
      </c>
      <c r="M285" s="14">
        <v>104242441.27027699</v>
      </c>
      <c r="N285" s="14">
        <v>109934705.29578</v>
      </c>
      <c r="O285" s="14">
        <v>120773316.74419899</v>
      </c>
      <c r="P285" s="53"/>
    </row>
    <row r="286" spans="1:16" ht="18" customHeight="1">
      <c r="A286" s="8" t="s">
        <v>126</v>
      </c>
      <c r="B286" s="85">
        <f t="shared" si="72"/>
        <v>147204.86476831901</v>
      </c>
      <c r="C286" s="85">
        <f t="shared" si="72"/>
        <v>165545.401669749</v>
      </c>
      <c r="D286" s="85">
        <f t="shared" si="72"/>
        <v>192171.22145457499</v>
      </c>
      <c r="E286" s="85">
        <f t="shared" si="72"/>
        <v>206148.55665193801</v>
      </c>
      <c r="F286" s="85">
        <f t="shared" si="72"/>
        <v>186895.14086293499</v>
      </c>
      <c r="G286" s="85">
        <f t="shared" si="72"/>
        <v>194563.59920152399</v>
      </c>
      <c r="H286" s="14">
        <f t="shared" si="72"/>
        <v>203898.094566607</v>
      </c>
      <c r="I286" s="14">
        <v>226557.50631446601</v>
      </c>
      <c r="J286" s="14">
        <v>227794.73875702199</v>
      </c>
      <c r="K286" s="14">
        <v>243021.84625901701</v>
      </c>
      <c r="L286" s="14">
        <v>271109.35084737901</v>
      </c>
      <c r="M286" s="14">
        <v>299696.51454761502</v>
      </c>
      <c r="N286" s="14">
        <v>326245.53569046297</v>
      </c>
      <c r="O286" s="14">
        <v>354082.80063471099</v>
      </c>
      <c r="P286" s="92"/>
    </row>
    <row r="287" spans="1:16" ht="18" customHeight="1">
      <c r="A287" s="8" t="s">
        <v>127</v>
      </c>
      <c r="B287" s="85">
        <f t="shared" ref="B287:H287" si="73">B283-B284-B285-B286</f>
        <v>6370110.4179659896</v>
      </c>
      <c r="C287" s="85">
        <f t="shared" si="73"/>
        <v>7802068.4558778098</v>
      </c>
      <c r="D287" s="85">
        <f t="shared" si="73"/>
        <v>10697749.783377299</v>
      </c>
      <c r="E287" s="85">
        <f t="shared" si="73"/>
        <v>12454282.2129343</v>
      </c>
      <c r="F287" s="85">
        <f t="shared" si="73"/>
        <v>19056273.690452799</v>
      </c>
      <c r="G287" s="85">
        <f t="shared" si="73"/>
        <v>18617160.297640599</v>
      </c>
      <c r="H287" s="85">
        <f t="shared" si="73"/>
        <v>24441519.5440153</v>
      </c>
      <c r="I287" s="85">
        <v>37594537.668390602</v>
      </c>
      <c r="J287" s="85">
        <v>37820975.303862602</v>
      </c>
      <c r="K287" s="85">
        <v>43251410.810798399</v>
      </c>
      <c r="L287" s="85">
        <v>47627803.737390801</v>
      </c>
      <c r="M287" s="81">
        <v>54259254.759791702</v>
      </c>
      <c r="N287" s="81">
        <v>63765254.157946303</v>
      </c>
      <c r="O287" s="81">
        <v>70754968.899537697</v>
      </c>
      <c r="P287" s="53"/>
    </row>
    <row r="288" spans="1:16" ht="18" customHeight="1">
      <c r="A288" s="83" t="s">
        <v>128</v>
      </c>
      <c r="B288" s="93">
        <f t="shared" ref="B288:H288" si="74">B284+B285+B286+B287</f>
        <v>55211360.418167301</v>
      </c>
      <c r="C288" s="93">
        <f t="shared" si="74"/>
        <v>63973567.7952113</v>
      </c>
      <c r="D288" s="93">
        <f t="shared" si="74"/>
        <v>72995513.517421007</v>
      </c>
      <c r="E288" s="93">
        <f t="shared" si="74"/>
        <v>82073854.622377202</v>
      </c>
      <c r="F288" s="93">
        <f t="shared" si="74"/>
        <v>91154778.679339305</v>
      </c>
      <c r="G288" s="93">
        <f t="shared" si="74"/>
        <v>99996252.274034202</v>
      </c>
      <c r="H288" s="93">
        <f t="shared" si="74"/>
        <v>111846436.268837</v>
      </c>
      <c r="I288" s="93">
        <v>128306700.744892</v>
      </c>
      <c r="J288" s="93">
        <v>137635338.76341599</v>
      </c>
      <c r="K288" s="93">
        <v>149630470.46673501</v>
      </c>
      <c r="L288" s="93">
        <v>164749788.19615</v>
      </c>
      <c r="M288" s="94">
        <v>178109268.28218901</v>
      </c>
      <c r="N288" s="94">
        <v>194724943.56540799</v>
      </c>
      <c r="O288" s="94">
        <v>214389470.05213401</v>
      </c>
      <c r="P288" s="53"/>
    </row>
    <row r="289" spans="1:16" ht="18" customHeight="1">
      <c r="A289" s="4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7"/>
      <c r="N289" s="37"/>
      <c r="O289" s="37"/>
      <c r="P289" s="53"/>
    </row>
    <row r="290" spans="1:16" ht="18" customHeight="1">
      <c r="A290" s="4" t="s">
        <v>129</v>
      </c>
      <c r="B290" s="4"/>
      <c r="C290" s="4"/>
      <c r="D290" s="4"/>
      <c r="E290" s="4"/>
      <c r="F290" s="4"/>
      <c r="G290" s="4"/>
      <c r="H290" s="4"/>
      <c r="I290" s="95"/>
      <c r="J290" s="95"/>
      <c r="K290" s="95"/>
      <c r="L290" s="95"/>
      <c r="M290" s="95"/>
    </row>
    <row r="291" spans="1:16" ht="18" customHeight="1">
      <c r="A291" s="4"/>
      <c r="B291" s="4"/>
      <c r="C291" s="4"/>
      <c r="D291" s="4"/>
      <c r="E291" s="4"/>
      <c r="F291" s="4"/>
      <c r="G291" s="4"/>
      <c r="H291" s="4"/>
      <c r="I291" s="95"/>
      <c r="J291" s="95"/>
      <c r="K291" s="95"/>
      <c r="L291" s="95"/>
      <c r="M291" s="95"/>
      <c r="O291" s="96" t="s">
        <v>89</v>
      </c>
    </row>
    <row r="292" spans="1:16" ht="18" customHeight="1">
      <c r="A292" s="97" t="s">
        <v>130</v>
      </c>
      <c r="B292" s="98">
        <v>2012</v>
      </c>
      <c r="C292" s="98">
        <v>2013</v>
      </c>
      <c r="D292" s="98">
        <v>2014</v>
      </c>
      <c r="E292" s="98">
        <v>2015</v>
      </c>
      <c r="F292" s="99">
        <v>2016</v>
      </c>
      <c r="G292" s="100">
        <v>2017</v>
      </c>
      <c r="H292" s="101">
        <v>2018</v>
      </c>
      <c r="I292" s="100">
        <v>2019</v>
      </c>
      <c r="J292" s="100">
        <v>2020</v>
      </c>
      <c r="K292" s="100">
        <v>2021</v>
      </c>
      <c r="L292" s="100">
        <v>2022</v>
      </c>
      <c r="M292" s="100">
        <v>2023</v>
      </c>
      <c r="N292" s="100">
        <v>2024</v>
      </c>
      <c r="O292" s="100">
        <v>2025</v>
      </c>
    </row>
    <row r="293" spans="1:16" ht="18" customHeight="1">
      <c r="A293" s="8" t="s">
        <v>131</v>
      </c>
      <c r="B293" s="102">
        <v>11.7692716477857</v>
      </c>
      <c r="C293" s="102">
        <v>11.459002713568699</v>
      </c>
      <c r="D293" s="102">
        <v>11.1666177115814</v>
      </c>
      <c r="E293" s="102">
        <v>11.4120805916913</v>
      </c>
      <c r="F293" s="102">
        <f>[4]Aggregates!B288</f>
        <v>12.361028898614601</v>
      </c>
      <c r="G293" s="102">
        <f>[4]Aggregates!C288</f>
        <v>13.699582414003901</v>
      </c>
      <c r="H293" s="102">
        <f>[4]Aggregates!D288</f>
        <v>13.4090251291911</v>
      </c>
      <c r="I293" s="102">
        <v>10.3111326031862</v>
      </c>
      <c r="J293" s="102">
        <v>10.4</v>
      </c>
      <c r="K293" s="102">
        <v>10.702088033689099</v>
      </c>
      <c r="L293" s="102">
        <v>10.425264223569201</v>
      </c>
      <c r="M293" s="102">
        <v>10.840466598842299</v>
      </c>
      <c r="N293" s="102">
        <v>10.6297314545319</v>
      </c>
      <c r="O293" s="102">
        <v>10.4982309076512</v>
      </c>
    </row>
    <row r="294" spans="1:16" ht="18" customHeight="1">
      <c r="A294" s="8" t="s">
        <v>132</v>
      </c>
      <c r="B294" s="102">
        <v>76.693047755831202</v>
      </c>
      <c r="C294" s="102">
        <v>76.3452284325612</v>
      </c>
      <c r="D294" s="102">
        <v>74.178029831963599</v>
      </c>
      <c r="E294" s="102">
        <v>73.413437509978706</v>
      </c>
      <c r="F294" s="102">
        <f>[4]Aggregates!B289</f>
        <v>66.733568261795199</v>
      </c>
      <c r="G294" s="102">
        <f>[4]Aggregates!C289</f>
        <v>67.682559542055301</v>
      </c>
      <c r="H294" s="102">
        <f>[4]Aggregates!D289</f>
        <v>64.738227157625602</v>
      </c>
      <c r="I294" s="102">
        <v>60.3883418201032</v>
      </c>
      <c r="J294" s="102">
        <v>62.1</v>
      </c>
      <c r="K294" s="102">
        <v>60.377988840107903</v>
      </c>
      <c r="L294" s="102">
        <v>60.6602155320506</v>
      </c>
      <c r="M294" s="102">
        <v>58.695506861098302</v>
      </c>
      <c r="N294" s="102">
        <v>56.623948022577601</v>
      </c>
      <c r="O294" s="102">
        <v>56.498763449239597</v>
      </c>
    </row>
    <row r="295" spans="1:16" ht="18" customHeight="1">
      <c r="A295" s="8" t="s">
        <v>133</v>
      </c>
      <c r="B295" s="102">
        <v>11.537680596383</v>
      </c>
      <c r="C295" s="102">
        <v>12.19576885387</v>
      </c>
      <c r="D295" s="102">
        <v>14.655352456455001</v>
      </c>
      <c r="E295" s="102">
        <v>15.174481898330001</v>
      </c>
      <c r="F295" s="102">
        <f>[4]Aggregates!B290</f>
        <v>20.905402839590199</v>
      </c>
      <c r="G295" s="102">
        <f>[4]Aggregates!C290</f>
        <v>18.617858043940799</v>
      </c>
      <c r="H295" s="102">
        <f>[4]Aggregates!D290</f>
        <v>21.852747713183302</v>
      </c>
      <c r="I295" s="102">
        <v>29.300525576710601</v>
      </c>
      <c r="J295" s="102">
        <v>27.479116659765602</v>
      </c>
      <c r="K295" s="102">
        <v>28.919923126202999</v>
      </c>
      <c r="L295" s="102">
        <v>28.914520244380199</v>
      </c>
      <c r="M295" s="102">
        <v>30.4640265400594</v>
      </c>
      <c r="N295" s="102">
        <v>32.7463205228905</v>
      </c>
      <c r="O295" s="102">
        <v>33.003005643109198</v>
      </c>
    </row>
    <row r="296" spans="1:16" ht="18" customHeight="1">
      <c r="A296" s="103" t="s">
        <v>134</v>
      </c>
      <c r="B296" s="104">
        <v>100</v>
      </c>
      <c r="C296" s="104">
        <v>100</v>
      </c>
      <c r="D296" s="104">
        <v>100</v>
      </c>
      <c r="E296" s="104">
        <v>100</v>
      </c>
      <c r="F296" s="104">
        <v>100</v>
      </c>
      <c r="G296" s="104">
        <v>100</v>
      </c>
      <c r="H296" s="104">
        <v>100</v>
      </c>
      <c r="I296" s="104">
        <v>100</v>
      </c>
      <c r="J296" s="104">
        <v>100</v>
      </c>
      <c r="K296" s="104">
        <v>100</v>
      </c>
      <c r="L296" s="104">
        <v>100</v>
      </c>
      <c r="M296" s="104">
        <v>100</v>
      </c>
      <c r="N296" s="104">
        <v>100</v>
      </c>
      <c r="O296" s="104">
        <v>100</v>
      </c>
    </row>
    <row r="297" spans="1:16" ht="18" customHeight="1">
      <c r="A297" s="4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7"/>
      <c r="N297" s="37"/>
      <c r="O297" s="7"/>
    </row>
    <row r="298" spans="1:16" ht="18" customHeight="1">
      <c r="A298" s="4" t="s">
        <v>135</v>
      </c>
      <c r="B298" s="4"/>
      <c r="C298" s="4"/>
      <c r="D298" s="4"/>
      <c r="E298" s="4"/>
      <c r="F298" s="4"/>
      <c r="G298" s="4"/>
      <c r="H298" s="4"/>
      <c r="I298" s="89"/>
      <c r="J298" s="89"/>
      <c r="K298" s="89"/>
      <c r="L298" s="89"/>
      <c r="M298" s="89"/>
      <c r="N298" s="89"/>
      <c r="O298" s="89"/>
    </row>
    <row r="299" spans="1:16" ht="18" customHeight="1">
      <c r="A299" s="27" t="s">
        <v>136</v>
      </c>
      <c r="B299" s="88"/>
      <c r="C299" s="88"/>
      <c r="D299" s="88"/>
      <c r="E299" s="88">
        <f>E301+E302</f>
        <v>24211728.3438606</v>
      </c>
      <c r="F299" s="88">
        <f t="shared" ref="F299:H299" si="75">F301+F302</f>
        <v>30401297.770006899</v>
      </c>
      <c r="G299" s="88">
        <f t="shared" si="75"/>
        <v>32818020.2390683</v>
      </c>
      <c r="H299" s="88">
        <f t="shared" si="75"/>
        <v>40576506.453196697</v>
      </c>
      <c r="I299" s="88"/>
      <c r="J299" s="88"/>
      <c r="K299" s="88"/>
      <c r="L299" s="88"/>
      <c r="M299" s="4"/>
      <c r="O299" s="4" t="s">
        <v>114</v>
      </c>
    </row>
    <row r="300" spans="1:16" s="4" customFormat="1" ht="18" customHeight="1">
      <c r="A300" s="23" t="s">
        <v>2</v>
      </c>
      <c r="B300" s="24">
        <v>2012</v>
      </c>
      <c r="C300" s="24">
        <v>2013</v>
      </c>
      <c r="D300" s="24">
        <v>2014</v>
      </c>
      <c r="E300" s="24">
        <v>2015</v>
      </c>
      <c r="F300" s="24">
        <v>2016</v>
      </c>
      <c r="G300" s="24">
        <v>2017</v>
      </c>
      <c r="H300" s="24">
        <v>2018</v>
      </c>
      <c r="I300" s="24">
        <v>2019</v>
      </c>
      <c r="J300" s="24">
        <v>2020</v>
      </c>
      <c r="K300" s="24">
        <v>2021</v>
      </c>
      <c r="L300" s="24">
        <v>2022</v>
      </c>
      <c r="M300" s="23">
        <v>2023</v>
      </c>
      <c r="N300" s="13" t="s">
        <v>3</v>
      </c>
      <c r="O300" s="13">
        <v>2025</v>
      </c>
    </row>
    <row r="301" spans="1:16" ht="18" customHeight="1">
      <c r="A301" s="4" t="s">
        <v>127</v>
      </c>
      <c r="B301" s="85">
        <f t="shared" ref="B301:H301" si="76">B287</f>
        <v>6370110.4179659896</v>
      </c>
      <c r="C301" s="85">
        <f t="shared" si="76"/>
        <v>7802068.4558778098</v>
      </c>
      <c r="D301" s="85">
        <f t="shared" si="76"/>
        <v>10697749.783377299</v>
      </c>
      <c r="E301" s="85">
        <f t="shared" si="76"/>
        <v>12454282.2129343</v>
      </c>
      <c r="F301" s="85">
        <f t="shared" si="76"/>
        <v>19056273.690452799</v>
      </c>
      <c r="G301" s="85">
        <f t="shared" si="76"/>
        <v>18617160.297640599</v>
      </c>
      <c r="H301" s="85">
        <f t="shared" si="76"/>
        <v>24441519.5440153</v>
      </c>
      <c r="I301" s="85">
        <v>37594537.668390602</v>
      </c>
      <c r="J301" s="85">
        <v>37820975.303862602</v>
      </c>
      <c r="K301" s="85">
        <v>43251410.810798399</v>
      </c>
      <c r="L301" s="85">
        <v>47627803.737390801</v>
      </c>
      <c r="M301" s="9">
        <v>54259254.759791702</v>
      </c>
      <c r="N301" s="9">
        <v>63765254.157946303</v>
      </c>
      <c r="O301" s="9">
        <v>70754968.899537697</v>
      </c>
    </row>
    <row r="302" spans="1:16" ht="18" customHeight="1">
      <c r="A302" s="91" t="s">
        <v>137</v>
      </c>
      <c r="B302" s="85">
        <v>7447691.9416697798</v>
      </c>
      <c r="C302" s="85">
        <v>9088089.9770686999</v>
      </c>
      <c r="D302" s="85">
        <v>9491624.1486697104</v>
      </c>
      <c r="E302" s="91">
        <v>11757446.130926199</v>
      </c>
      <c r="F302" s="91">
        <f>[4]Aggregates!B296</f>
        <v>11345024.0795541</v>
      </c>
      <c r="G302" s="91">
        <f>[4]Aggregates!C296</f>
        <v>14200859.9414277</v>
      </c>
      <c r="H302" s="91">
        <f>[4]Aggregates!D296</f>
        <v>16134986.909181399</v>
      </c>
      <c r="I302" s="91">
        <v>9315791.6465986092</v>
      </c>
      <c r="J302" s="91">
        <v>9926402.7029556204</v>
      </c>
      <c r="K302" s="91">
        <v>10865461.0260564</v>
      </c>
      <c r="L302" s="91">
        <v>12819397.6742377</v>
      </c>
      <c r="M302" s="91">
        <v>13409441.7565329</v>
      </c>
      <c r="N302" s="91">
        <v>14050501.0436021</v>
      </c>
      <c r="O302" s="91">
        <v>14772458.4491564</v>
      </c>
    </row>
    <row r="303" spans="1:16" s="5" customFormat="1" ht="18" customHeight="1">
      <c r="A303" s="91" t="s">
        <v>138</v>
      </c>
      <c r="B303" s="91">
        <f>[5]Sheet1!Q39</f>
        <v>1261972.2371514</v>
      </c>
      <c r="C303" s="91">
        <f>[5]Sheet1!R39</f>
        <v>1096084.00505734</v>
      </c>
      <c r="D303" s="91">
        <f>[5]Sheet1!S39</f>
        <v>906797.70555871597</v>
      </c>
      <c r="E303" s="91">
        <f>[5]Sheet1!T39</f>
        <v>769508.44031890796</v>
      </c>
      <c r="F303" s="14">
        <f>[4]Aggregates!B297</f>
        <v>970786.93490346998</v>
      </c>
      <c r="G303" s="14">
        <f>[4]Aggregates!C297</f>
        <v>840573.15851477697</v>
      </c>
      <c r="H303" s="14">
        <f>[4]Aggregates!D297</f>
        <v>1049690.66809076</v>
      </c>
      <c r="I303" s="14">
        <v>1061257.54541334</v>
      </c>
      <c r="J303" s="14">
        <v>760774.42444303003</v>
      </c>
      <c r="K303" s="14">
        <v>911606.68143531703</v>
      </c>
      <c r="L303" s="14">
        <v>609006.004457584</v>
      </c>
      <c r="M303" s="14">
        <v>515142.45095908898</v>
      </c>
      <c r="N303" s="14">
        <v>798566.32157604594</v>
      </c>
      <c r="O303" s="14">
        <v>851489.38974790298</v>
      </c>
    </row>
    <row r="304" spans="1:16" ht="18" customHeight="1">
      <c r="A304" s="27" t="s">
        <v>139</v>
      </c>
      <c r="B304" s="31">
        <f t="shared" ref="B304:H304" si="77">B301+B302+B303</f>
        <v>15079774.596787199</v>
      </c>
      <c r="C304" s="31">
        <f t="shared" si="77"/>
        <v>17986242.438003801</v>
      </c>
      <c r="D304" s="31">
        <f t="shared" si="77"/>
        <v>21096171.637605801</v>
      </c>
      <c r="E304" s="31">
        <f t="shared" si="77"/>
        <v>24981236.784179501</v>
      </c>
      <c r="F304" s="31">
        <f t="shared" si="77"/>
        <v>31372084.704910401</v>
      </c>
      <c r="G304" s="31">
        <f t="shared" si="77"/>
        <v>33658593.397583097</v>
      </c>
      <c r="H304" s="31">
        <f t="shared" si="77"/>
        <v>41626197.121287502</v>
      </c>
      <c r="I304" s="31">
        <v>47971586.860402502</v>
      </c>
      <c r="J304" s="31">
        <v>48508152.431261197</v>
      </c>
      <c r="K304" s="31">
        <v>55028478.518290102</v>
      </c>
      <c r="L304" s="31">
        <v>61056207.416086003</v>
      </c>
      <c r="M304" s="37">
        <v>68183838.967283696</v>
      </c>
      <c r="N304" s="37">
        <v>78614321.523124397</v>
      </c>
      <c r="O304" s="37">
        <v>86378916.738442004</v>
      </c>
    </row>
    <row r="305" spans="1:16" ht="18" customHeight="1">
      <c r="A305" s="91" t="s">
        <v>140</v>
      </c>
      <c r="B305" s="85">
        <f>B225</f>
        <v>806020.59173242899</v>
      </c>
      <c r="C305" s="85">
        <f>C225</f>
        <v>766580.56396403303</v>
      </c>
      <c r="D305" s="85">
        <f>D225</f>
        <v>756477.41853637504</v>
      </c>
      <c r="E305" s="85">
        <f>E225</f>
        <v>903043.11416268698</v>
      </c>
      <c r="F305" s="85">
        <f t="shared" ref="F305:H305" si="78">F226</f>
        <v>-793962.52090593299</v>
      </c>
      <c r="G305" s="85">
        <f t="shared" si="78"/>
        <v>-1931643.9843695101</v>
      </c>
      <c r="H305" s="85">
        <f t="shared" si="78"/>
        <v>-812619.457202447</v>
      </c>
      <c r="I305" s="85">
        <v>244393.604618368</v>
      </c>
      <c r="J305" s="85">
        <v>163319.07015627201</v>
      </c>
      <c r="K305" s="85">
        <v>4665076.5480355797</v>
      </c>
      <c r="L305" s="85">
        <v>7124494.1636365699</v>
      </c>
      <c r="M305" s="85">
        <v>5102080.0793176899</v>
      </c>
      <c r="N305" s="85">
        <v>10307520.7056941</v>
      </c>
      <c r="O305" s="85">
        <v>9359980.4265745804</v>
      </c>
    </row>
    <row r="306" spans="1:16" ht="18" customHeight="1">
      <c r="A306" s="91" t="s">
        <v>141</v>
      </c>
      <c r="B306" s="85">
        <f t="shared" ref="B306:H306" si="79">B429</f>
        <v>20543461.185143899</v>
      </c>
      <c r="C306" s="85">
        <f t="shared" si="79"/>
        <v>24780897.395280398</v>
      </c>
      <c r="D306" s="85">
        <f t="shared" si="79"/>
        <v>27399832.171442501</v>
      </c>
      <c r="E306" s="85">
        <f t="shared" si="79"/>
        <v>30070194.708251201</v>
      </c>
      <c r="F306" s="85">
        <f t="shared" si="79"/>
        <v>31063989.544491</v>
      </c>
      <c r="G306" s="85">
        <f t="shared" si="79"/>
        <v>33613796.314282998</v>
      </c>
      <c r="H306" s="85">
        <f t="shared" si="79"/>
        <v>41461250.794305898</v>
      </c>
      <c r="I306" s="85">
        <v>49173777.380525097</v>
      </c>
      <c r="J306" s="85">
        <v>50705986.257669397</v>
      </c>
      <c r="K306" s="85">
        <v>55502877.926402397</v>
      </c>
      <c r="L306" s="9">
        <v>65483964.508910097</v>
      </c>
      <c r="M306" s="14">
        <v>68498023.884052396</v>
      </c>
      <c r="N306" s="81">
        <v>71772678.799150899</v>
      </c>
      <c r="O306" s="81">
        <v>75460576.961267695</v>
      </c>
    </row>
    <row r="307" spans="1:16" ht="18" customHeight="1">
      <c r="A307" s="91" t="s">
        <v>142</v>
      </c>
      <c r="B307" s="85">
        <f t="shared" ref="B307:H307" si="80">B304-B305-B306</f>
        <v>-6269707.1800891301</v>
      </c>
      <c r="C307" s="85">
        <f t="shared" si="80"/>
        <v>-7561235.5212406004</v>
      </c>
      <c r="D307" s="85">
        <f t="shared" si="80"/>
        <v>-7060137.9523731396</v>
      </c>
      <c r="E307" s="85">
        <f t="shared" si="80"/>
        <v>-5992001.0382344602</v>
      </c>
      <c r="F307" s="85">
        <f t="shared" si="80"/>
        <v>1102057.6813252601</v>
      </c>
      <c r="G307" s="85">
        <f t="shared" si="80"/>
        <v>1976441.06766956</v>
      </c>
      <c r="H307" s="85">
        <f t="shared" si="80"/>
        <v>977565.78418402397</v>
      </c>
      <c r="I307" s="85">
        <v>-1446584.1247409401</v>
      </c>
      <c r="J307" s="85">
        <v>-2361152.8965644101</v>
      </c>
      <c r="K307" s="85">
        <v>-5139475.9561478598</v>
      </c>
      <c r="L307" s="85">
        <v>-11552251.2564606</v>
      </c>
      <c r="M307" s="85">
        <v>-5416264.9960864</v>
      </c>
      <c r="N307" s="85">
        <v>-3465877.9817205099</v>
      </c>
      <c r="O307" s="85">
        <v>1558359.3505997199</v>
      </c>
    </row>
    <row r="308" spans="1:16" ht="18" customHeight="1">
      <c r="A308" s="105" t="s">
        <v>143</v>
      </c>
      <c r="B308" s="93">
        <f t="shared" ref="B308:H308" si="81">B305+B306+B307</f>
        <v>15079774.596787199</v>
      </c>
      <c r="C308" s="93">
        <f t="shared" si="81"/>
        <v>17986242.438003801</v>
      </c>
      <c r="D308" s="93">
        <f t="shared" si="81"/>
        <v>21096171.637605801</v>
      </c>
      <c r="E308" s="93">
        <f t="shared" si="81"/>
        <v>24981236.784179501</v>
      </c>
      <c r="F308" s="93">
        <f t="shared" si="81"/>
        <v>31372084.704910401</v>
      </c>
      <c r="G308" s="93">
        <f t="shared" si="81"/>
        <v>33658593.397583097</v>
      </c>
      <c r="H308" s="93">
        <f t="shared" si="81"/>
        <v>41626197.121287502</v>
      </c>
      <c r="I308" s="93">
        <v>47971586.860402502</v>
      </c>
      <c r="J308" s="93">
        <v>48508152.431261197</v>
      </c>
      <c r="K308" s="93">
        <v>55028478.518290102</v>
      </c>
      <c r="L308" s="93">
        <v>61056207.416086003</v>
      </c>
      <c r="M308" s="94">
        <v>68183838.967283696</v>
      </c>
      <c r="N308" s="94">
        <v>78614321.523124397</v>
      </c>
      <c r="O308" s="94">
        <v>86378916.738442004</v>
      </c>
    </row>
    <row r="309" spans="1:16" ht="18" customHeight="1">
      <c r="B309" s="80"/>
      <c r="C309" s="80"/>
      <c r="D309" s="80"/>
      <c r="E309" s="80"/>
      <c r="F309" s="106">
        <f>F302/F306</f>
        <v>0.36521465033669698</v>
      </c>
      <c r="G309" s="106">
        <f t="shared" ref="G309:H309" si="82">G302/G306</f>
        <v>0.42247117251060201</v>
      </c>
      <c r="H309" s="106">
        <f t="shared" si="82"/>
        <v>0.38915822846804599</v>
      </c>
      <c r="I309" s="107"/>
      <c r="J309" s="107"/>
      <c r="K309" s="107"/>
      <c r="L309" s="107"/>
      <c r="M309" s="107"/>
      <c r="N309" s="107"/>
      <c r="O309" s="107"/>
    </row>
    <row r="310" spans="1:16" ht="18" customHeight="1">
      <c r="A310" s="4" t="s">
        <v>144</v>
      </c>
      <c r="B310" s="4"/>
      <c r="C310" s="4"/>
      <c r="D310" s="4"/>
      <c r="E310" s="4"/>
      <c r="F310" s="4"/>
      <c r="G310" s="4"/>
      <c r="H310" s="4"/>
      <c r="I310" s="108"/>
      <c r="J310" s="108"/>
      <c r="K310" s="108"/>
      <c r="L310" s="108"/>
      <c r="M310" s="108"/>
      <c r="N310" s="108"/>
      <c r="O310" s="108"/>
    </row>
    <row r="311" spans="1:16" ht="18" customHeight="1">
      <c r="G311" s="109"/>
      <c r="H311" s="109"/>
      <c r="I311" s="109"/>
      <c r="J311" s="109"/>
      <c r="K311" s="109"/>
      <c r="L311" s="109"/>
      <c r="M311" s="109"/>
      <c r="N311" s="109"/>
      <c r="O311" s="4" t="s">
        <v>114</v>
      </c>
    </row>
    <row r="312" spans="1:16" ht="18" customHeight="1">
      <c r="A312" s="23" t="s">
        <v>2</v>
      </c>
      <c r="B312" s="24">
        <v>2012</v>
      </c>
      <c r="C312" s="24">
        <v>2013</v>
      </c>
      <c r="D312" s="24">
        <v>2014</v>
      </c>
      <c r="E312" s="24">
        <v>2015</v>
      </c>
      <c r="F312" s="24">
        <v>2016</v>
      </c>
      <c r="G312" s="24">
        <v>2017</v>
      </c>
      <c r="H312" s="24">
        <v>2018</v>
      </c>
      <c r="I312" s="24">
        <v>2019</v>
      </c>
      <c r="J312" s="24">
        <v>2020</v>
      </c>
      <c r="K312" s="24">
        <v>2021</v>
      </c>
      <c r="L312" s="24">
        <v>2022</v>
      </c>
      <c r="M312" s="23">
        <v>2023</v>
      </c>
      <c r="N312" s="13" t="s">
        <v>3</v>
      </c>
      <c r="O312" s="13">
        <v>2025</v>
      </c>
    </row>
    <row r="313" spans="1:16" ht="18" customHeight="1">
      <c r="A313" s="8" t="s">
        <v>145</v>
      </c>
      <c r="B313" s="85">
        <f t="shared" ref="B313:H313" si="83">B74</f>
        <v>57657837.105057202</v>
      </c>
      <c r="C313" s="85">
        <f t="shared" si="83"/>
        <v>67479735.515176505</v>
      </c>
      <c r="D313" s="85">
        <f t="shared" si="83"/>
        <v>76163179.679703698</v>
      </c>
      <c r="E313" s="85">
        <f t="shared" si="83"/>
        <v>86451850.739523098</v>
      </c>
      <c r="F313" s="85">
        <f t="shared" si="83"/>
        <v>95385844.807195798</v>
      </c>
      <c r="G313" s="85">
        <f t="shared" si="83"/>
        <v>106710466.76963501</v>
      </c>
      <c r="H313" s="85">
        <f t="shared" si="83"/>
        <v>119455913.84390099</v>
      </c>
      <c r="I313" s="80">
        <v>128367785.80866601</v>
      </c>
      <c r="J313" s="80">
        <v>140041903.671978</v>
      </c>
      <c r="K313" s="80">
        <v>151038211.12581399</v>
      </c>
      <c r="L313" s="80">
        <v>166338071.92131901</v>
      </c>
      <c r="M313" s="81">
        <v>179430228.29370701</v>
      </c>
      <c r="N313" s="81">
        <v>195445228.39739099</v>
      </c>
      <c r="O313" s="81">
        <v>215723682.01751101</v>
      </c>
    </row>
    <row r="314" spans="1:16" ht="18" customHeight="1">
      <c r="A314" s="8" t="s">
        <v>146</v>
      </c>
      <c r="B314" s="31">
        <f t="shared" ref="B314:H314" si="84">B315-B316</f>
        <v>-902226.31594881497</v>
      </c>
      <c r="C314" s="31">
        <f t="shared" si="84"/>
        <v>-1128239.68691858</v>
      </c>
      <c r="D314" s="31">
        <f t="shared" si="84"/>
        <v>-874978.72411138401</v>
      </c>
      <c r="E314" s="31">
        <f t="shared" si="84"/>
        <v>-1437985.4762272299</v>
      </c>
      <c r="F314" s="31">
        <f t="shared" si="84"/>
        <v>-2083926.7972136999</v>
      </c>
      <c r="G314" s="31">
        <f t="shared" si="84"/>
        <v>-2067003.98248115</v>
      </c>
      <c r="H314" s="31">
        <f t="shared" si="84"/>
        <v>-1445832.5827677101</v>
      </c>
      <c r="I314" s="31">
        <v>-2351788.4648821801</v>
      </c>
      <c r="J314" s="31">
        <v>-2929029.6988149299</v>
      </c>
      <c r="K314" s="31">
        <v>-2747649.7248002202</v>
      </c>
      <c r="L314" s="31">
        <v>-3218617.25119298</v>
      </c>
      <c r="M314" s="110">
        <v>-3593020.8186210799</v>
      </c>
      <c r="N314" s="110">
        <v>-4686586.7921393402</v>
      </c>
      <c r="O314" s="110">
        <v>-5510266.9229763299</v>
      </c>
      <c r="P314" s="111"/>
    </row>
    <row r="315" spans="1:16" ht="18" customHeight="1">
      <c r="A315" s="8" t="s">
        <v>147</v>
      </c>
      <c r="B315" s="14">
        <v>205977.872491555</v>
      </c>
      <c r="C315" s="14">
        <v>207979.41228513699</v>
      </c>
      <c r="D315" s="14">
        <v>195601.154679764</v>
      </c>
      <c r="E315" s="14">
        <v>218949.49028528901</v>
      </c>
      <c r="F315" s="9">
        <f>[4]Aggregates!B309</f>
        <v>214494.07524001601</v>
      </c>
      <c r="G315" s="9">
        <f>[4]Aggregates!C309</f>
        <v>279457.58481103601</v>
      </c>
      <c r="H315" s="9">
        <f>[4]Aggregates!D309</f>
        <v>353238.53870152199</v>
      </c>
      <c r="I315" s="9">
        <v>438813.62120245001</v>
      </c>
      <c r="J315" s="9">
        <v>208961.12214974</v>
      </c>
      <c r="K315" s="9">
        <v>215792.15790445401</v>
      </c>
      <c r="L315" s="9">
        <v>406909.77232767601</v>
      </c>
      <c r="M315" s="9">
        <v>687722.89287641901</v>
      </c>
      <c r="N315" s="9">
        <v>750818.67905011098</v>
      </c>
      <c r="O315" s="9">
        <v>751644.61377578904</v>
      </c>
    </row>
    <row r="316" spans="1:16" ht="18" customHeight="1">
      <c r="A316" s="8" t="s">
        <v>148</v>
      </c>
      <c r="B316" s="14">
        <v>1108204.1884403699</v>
      </c>
      <c r="C316" s="14">
        <v>1336219.09920372</v>
      </c>
      <c r="D316" s="14">
        <v>1070579.8787911499</v>
      </c>
      <c r="E316" s="14">
        <v>1656934.9665125101</v>
      </c>
      <c r="F316" s="9">
        <f>[4]Aggregates!B310</f>
        <v>2298420.8724537198</v>
      </c>
      <c r="G316" s="9">
        <f>[4]Aggregates!C310</f>
        <v>2346461.5672921902</v>
      </c>
      <c r="H316" s="9">
        <f>[4]Aggregates!D310</f>
        <v>1799071.1214692399</v>
      </c>
      <c r="I316" s="9">
        <v>2790602.0860846299</v>
      </c>
      <c r="J316" s="9">
        <v>3137990.8209646698</v>
      </c>
      <c r="K316" s="9">
        <v>2963441.8827046799</v>
      </c>
      <c r="L316" s="9">
        <v>3625527.0235206601</v>
      </c>
      <c r="M316" s="9">
        <v>4280743.7114974996</v>
      </c>
      <c r="N316" s="9">
        <v>5437405.4711894598</v>
      </c>
      <c r="O316" s="9">
        <v>6261911.5367521197</v>
      </c>
    </row>
    <row r="317" spans="1:16" ht="18" customHeight="1">
      <c r="A317" s="4" t="s">
        <v>149</v>
      </c>
      <c r="B317" s="31">
        <f t="shared" ref="B317:H317" si="85">B313+B314</f>
        <v>56755610.789108403</v>
      </c>
      <c r="C317" s="31">
        <f t="shared" si="85"/>
        <v>66351495.828257903</v>
      </c>
      <c r="D317" s="31">
        <f t="shared" si="85"/>
        <v>75288200.955592304</v>
      </c>
      <c r="E317" s="31">
        <f t="shared" si="85"/>
        <v>85013865.263295799</v>
      </c>
      <c r="F317" s="31">
        <f t="shared" si="85"/>
        <v>93301918.009982094</v>
      </c>
      <c r="G317" s="31">
        <f t="shared" si="85"/>
        <v>104643462.78715301</v>
      </c>
      <c r="H317" s="31">
        <f t="shared" si="85"/>
        <v>118010081.261133</v>
      </c>
      <c r="I317" s="31">
        <v>126015997.343784</v>
      </c>
      <c r="J317" s="31">
        <v>137112873.97316301</v>
      </c>
      <c r="K317" s="31">
        <v>148290561.401014</v>
      </c>
      <c r="L317" s="31">
        <v>163119454.67012599</v>
      </c>
      <c r="M317" s="37">
        <v>175837207.47508499</v>
      </c>
      <c r="N317" s="37">
        <v>190758641.60525101</v>
      </c>
      <c r="O317" s="37">
        <v>210213415.09453499</v>
      </c>
    </row>
    <row r="318" spans="1:16" ht="18" customHeight="1">
      <c r="A318" s="8" t="s">
        <v>150</v>
      </c>
      <c r="B318" s="91">
        <f t="shared" ref="B318:H318" si="86">B302</f>
        <v>7447691.9416697798</v>
      </c>
      <c r="C318" s="91">
        <f t="shared" si="86"/>
        <v>9088089.9770686999</v>
      </c>
      <c r="D318" s="91">
        <f t="shared" si="86"/>
        <v>9491624.1486697104</v>
      </c>
      <c r="E318" s="91">
        <f t="shared" si="86"/>
        <v>11757446.130926199</v>
      </c>
      <c r="F318" s="91">
        <f t="shared" si="86"/>
        <v>11345024.0795541</v>
      </c>
      <c r="G318" s="91">
        <f t="shared" si="86"/>
        <v>14200859.9414277</v>
      </c>
      <c r="H318" s="91">
        <f t="shared" si="86"/>
        <v>16134986.909181399</v>
      </c>
      <c r="I318" s="91">
        <v>9315791.6465986092</v>
      </c>
      <c r="J318" s="91">
        <v>9926402.7029556204</v>
      </c>
      <c r="K318" s="91">
        <v>10865461.0260564</v>
      </c>
      <c r="L318" s="91">
        <v>12819397.6742377</v>
      </c>
      <c r="M318" s="66">
        <v>13409441.7565329</v>
      </c>
      <c r="N318" s="81">
        <v>14050501.0436021</v>
      </c>
      <c r="O318" s="81">
        <v>14772458.4491564</v>
      </c>
    </row>
    <row r="319" spans="1:16" ht="18" customHeight="1">
      <c r="A319" s="4" t="s">
        <v>151</v>
      </c>
      <c r="B319" s="31">
        <f t="shared" ref="B319:H319" si="87">B317-B318</f>
        <v>49307918.847438604</v>
      </c>
      <c r="C319" s="31">
        <f t="shared" si="87"/>
        <v>57263405.851189204</v>
      </c>
      <c r="D319" s="31">
        <f t="shared" si="87"/>
        <v>65796576.8069226</v>
      </c>
      <c r="E319" s="31">
        <f t="shared" si="87"/>
        <v>73256419.132369593</v>
      </c>
      <c r="F319" s="31">
        <f t="shared" si="87"/>
        <v>81956893.930427998</v>
      </c>
      <c r="G319" s="31">
        <f t="shared" si="87"/>
        <v>90442602.8457257</v>
      </c>
      <c r="H319" s="31">
        <f t="shared" si="87"/>
        <v>101875094.351952</v>
      </c>
      <c r="I319" s="31">
        <v>116700205.69718499</v>
      </c>
      <c r="J319" s="31">
        <v>127186471.270207</v>
      </c>
      <c r="K319" s="31">
        <v>137425100.37495801</v>
      </c>
      <c r="L319" s="31">
        <v>150300056.99588799</v>
      </c>
      <c r="M319" s="37">
        <v>162427765.71855301</v>
      </c>
      <c r="N319" s="37">
        <v>176708140.56164899</v>
      </c>
      <c r="O319" s="37">
        <v>195440956.64537799</v>
      </c>
    </row>
    <row r="320" spans="1:16" ht="18" customHeight="1">
      <c r="A320" s="8" t="s">
        <v>152</v>
      </c>
      <c r="B320" s="31">
        <f t="shared" ref="B320:H320" si="88">B321-B322</f>
        <v>1268118.57072874</v>
      </c>
      <c r="C320" s="31">
        <f t="shared" si="88"/>
        <v>1239180.72818347</v>
      </c>
      <c r="D320" s="31">
        <f t="shared" si="88"/>
        <v>788729.13214852801</v>
      </c>
      <c r="E320" s="31">
        <f t="shared" si="88"/>
        <v>952856.07577631995</v>
      </c>
      <c r="F320" s="31">
        <f t="shared" si="88"/>
        <v>835167.41377280501</v>
      </c>
      <c r="G320" s="31">
        <f t="shared" si="88"/>
        <v>896839.59830844495</v>
      </c>
      <c r="H320" s="31">
        <f t="shared" si="88"/>
        <v>1060602.5268852999</v>
      </c>
      <c r="I320" s="31">
        <v>839068.57526790502</v>
      </c>
      <c r="J320" s="31">
        <v>653788.16876353906</v>
      </c>
      <c r="K320" s="31">
        <v>1251684.3517117801</v>
      </c>
      <c r="L320" s="31">
        <v>1377851.4513081501</v>
      </c>
      <c r="M320" s="112">
        <v>1751793.92375924</v>
      </c>
      <c r="N320" s="112">
        <v>1487368.19191648</v>
      </c>
      <c r="O320" s="37">
        <v>568192.13171076996</v>
      </c>
    </row>
    <row r="321" spans="1:16" ht="18" customHeight="1">
      <c r="A321" s="8" t="s">
        <v>153</v>
      </c>
      <c r="B321" s="14">
        <v>1433853.3889738901</v>
      </c>
      <c r="C321" s="14">
        <v>1337905.74093371</v>
      </c>
      <c r="D321" s="14">
        <v>884872.92803610105</v>
      </c>
      <c r="E321" s="14">
        <v>1112000.5469134999</v>
      </c>
      <c r="F321" s="14">
        <f>[4]Aggregates!B315</f>
        <v>987574.97222957294</v>
      </c>
      <c r="G321" s="14">
        <f>[4]Aggregates!C315</f>
        <v>1082272.55095096</v>
      </c>
      <c r="H321" s="14">
        <f>[4]Aggregates!D315</f>
        <v>1212710.3170739301</v>
      </c>
      <c r="I321" s="14">
        <v>905204.57529953995</v>
      </c>
      <c r="J321" s="14">
        <v>753042.95721689705</v>
      </c>
      <c r="K321" s="14">
        <v>1435044.237156</v>
      </c>
      <c r="L321" s="14">
        <v>1645000.0954110201</v>
      </c>
      <c r="M321" s="14">
        <v>3061250.2408708199</v>
      </c>
      <c r="N321" s="14">
        <v>3038124.9587300401</v>
      </c>
      <c r="O321" s="14">
        <v>2281230.6041829898</v>
      </c>
    </row>
    <row r="322" spans="1:16" ht="18" customHeight="1">
      <c r="A322" s="8" t="s">
        <v>154</v>
      </c>
      <c r="B322" s="14">
        <v>165734.81824515</v>
      </c>
      <c r="C322" s="14">
        <v>98725.012750238297</v>
      </c>
      <c r="D322" s="14">
        <v>96143.795887573797</v>
      </c>
      <c r="E322" s="14">
        <v>159144.47113718401</v>
      </c>
      <c r="F322" s="14">
        <f>[4]Aggregates!B316</f>
        <v>152407.55845676799</v>
      </c>
      <c r="G322" s="14">
        <f>[4]Aggregates!C316</f>
        <v>185432.95264251099</v>
      </c>
      <c r="H322" s="14">
        <f>[4]Aggregates!D316</f>
        <v>152107.790188632</v>
      </c>
      <c r="I322" s="14">
        <v>66136.000031634496</v>
      </c>
      <c r="J322" s="14">
        <v>99254.7884533576</v>
      </c>
      <c r="K322" s="14">
        <v>183359.88544422199</v>
      </c>
      <c r="L322" s="14">
        <v>267148.64410286502</v>
      </c>
      <c r="M322" s="14">
        <v>1309456.3171115799</v>
      </c>
      <c r="N322" s="14">
        <v>1550756.7668135599</v>
      </c>
      <c r="O322" s="14">
        <v>1713038.47247222</v>
      </c>
      <c r="P322" s="14"/>
    </row>
    <row r="323" spans="1:16" ht="18" customHeight="1">
      <c r="A323" s="4" t="s">
        <v>155</v>
      </c>
      <c r="B323" s="31">
        <f t="shared" ref="B323:H323" si="89">B319+B320</f>
        <v>50576037.418167301</v>
      </c>
      <c r="C323" s="31">
        <f t="shared" si="89"/>
        <v>58502586.5793726</v>
      </c>
      <c r="D323" s="31">
        <f t="shared" si="89"/>
        <v>66585305.939071096</v>
      </c>
      <c r="E323" s="31">
        <f t="shared" si="89"/>
        <v>74209275.208145902</v>
      </c>
      <c r="F323" s="31">
        <f t="shared" si="89"/>
        <v>82792061.344200805</v>
      </c>
      <c r="G323" s="31">
        <f t="shared" si="89"/>
        <v>91339442.444034204</v>
      </c>
      <c r="H323" s="31">
        <f t="shared" si="89"/>
        <v>102935696.878837</v>
      </c>
      <c r="I323" s="31">
        <v>117539274.272453</v>
      </c>
      <c r="J323" s="31">
        <v>127840259.438971</v>
      </c>
      <c r="K323" s="31">
        <v>138676784.72667</v>
      </c>
      <c r="L323" s="31">
        <v>151677908.44719601</v>
      </c>
      <c r="M323" s="37">
        <v>164179559.64231199</v>
      </c>
      <c r="N323" s="37">
        <v>178195508.753566</v>
      </c>
      <c r="O323" s="37">
        <v>196009148.777089</v>
      </c>
    </row>
    <row r="324" spans="1:16" ht="18" customHeight="1">
      <c r="A324" s="4" t="s">
        <v>156</v>
      </c>
      <c r="B324" s="31">
        <f t="shared" ref="B324:H324" si="90">B323+B302</f>
        <v>58023729.3598371</v>
      </c>
      <c r="C324" s="31">
        <f t="shared" si="90"/>
        <v>67590676.556441307</v>
      </c>
      <c r="D324" s="31">
        <f t="shared" si="90"/>
        <v>76076930.087740794</v>
      </c>
      <c r="E324" s="31">
        <f t="shared" si="90"/>
        <v>85966721.339072198</v>
      </c>
      <c r="F324" s="31">
        <f t="shared" si="90"/>
        <v>94137085.423754901</v>
      </c>
      <c r="G324" s="31">
        <f t="shared" si="90"/>
        <v>105540302.385462</v>
      </c>
      <c r="H324" s="31">
        <f t="shared" si="90"/>
        <v>119070683.788018</v>
      </c>
      <c r="I324" s="31">
        <v>126855065.919052</v>
      </c>
      <c r="J324" s="31">
        <v>137766662.14192599</v>
      </c>
      <c r="K324" s="31">
        <v>149542245.75272599</v>
      </c>
      <c r="L324" s="31">
        <v>164497306.121434</v>
      </c>
      <c r="M324" s="37">
        <v>177589001.39884499</v>
      </c>
      <c r="N324" s="37">
        <v>192246009.79716799</v>
      </c>
      <c r="O324" s="37">
        <v>210781607.226246</v>
      </c>
    </row>
    <row r="325" spans="1:16" ht="18" customHeight="1">
      <c r="A325" s="83" t="s">
        <v>157</v>
      </c>
      <c r="B325" s="93">
        <f t="shared" ref="B325:H325" si="91">B317</f>
        <v>56755610.789108403</v>
      </c>
      <c r="C325" s="93">
        <f t="shared" si="91"/>
        <v>66351495.828257903</v>
      </c>
      <c r="D325" s="93">
        <f t="shared" si="91"/>
        <v>75288200.955592304</v>
      </c>
      <c r="E325" s="93">
        <f t="shared" si="91"/>
        <v>85013865.263295799</v>
      </c>
      <c r="F325" s="93">
        <f t="shared" si="91"/>
        <v>93301918.009982094</v>
      </c>
      <c r="G325" s="93">
        <f t="shared" si="91"/>
        <v>104643462.78715301</v>
      </c>
      <c r="H325" s="93">
        <f t="shared" si="91"/>
        <v>118010081.261133</v>
      </c>
      <c r="I325" s="93">
        <v>126015997.343784</v>
      </c>
      <c r="J325" s="93">
        <v>137112873.97316301</v>
      </c>
      <c r="K325" s="93">
        <v>148290561.401014</v>
      </c>
      <c r="L325" s="93">
        <v>163119454.67012599</v>
      </c>
      <c r="M325" s="94">
        <v>175837207.47508499</v>
      </c>
      <c r="N325" s="94">
        <v>190758641.60525101</v>
      </c>
      <c r="O325" s="94">
        <v>210213415.09453499</v>
      </c>
    </row>
    <row r="326" spans="1:16" ht="18" customHeight="1">
      <c r="B326" s="14"/>
      <c r="F326" s="113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</row>
    <row r="327" spans="1:16" ht="18" customHeight="1">
      <c r="A327" s="4" t="s">
        <v>158</v>
      </c>
      <c r="B327" s="4"/>
      <c r="C327" s="4"/>
      <c r="D327" s="4"/>
      <c r="E327" s="4"/>
      <c r="F327" s="4"/>
      <c r="G327" s="4"/>
      <c r="H327" s="4"/>
      <c r="I327" s="108"/>
      <c r="J327" s="108"/>
      <c r="K327" s="108"/>
      <c r="L327" s="108"/>
      <c r="M327" s="108"/>
      <c r="N327" s="108"/>
      <c r="O327" s="108"/>
    </row>
    <row r="328" spans="1:16" ht="18" customHeight="1">
      <c r="M328" s="4"/>
      <c r="N328" s="9"/>
      <c r="O328" s="4" t="s">
        <v>114</v>
      </c>
    </row>
    <row r="329" spans="1:16" ht="18" customHeight="1">
      <c r="A329" s="23" t="s">
        <v>2</v>
      </c>
      <c r="B329" s="24">
        <v>2012</v>
      </c>
      <c r="C329" s="24">
        <v>2013</v>
      </c>
      <c r="D329" s="24">
        <v>2014</v>
      </c>
      <c r="E329" s="24">
        <v>2015</v>
      </c>
      <c r="F329" s="24">
        <v>2016</v>
      </c>
      <c r="G329" s="24">
        <v>2017</v>
      </c>
      <c r="H329" s="24">
        <v>2018</v>
      </c>
      <c r="I329" s="24">
        <v>2019</v>
      </c>
      <c r="J329" s="24">
        <v>2020</v>
      </c>
      <c r="K329" s="24">
        <v>2021</v>
      </c>
      <c r="L329" s="24">
        <v>2022</v>
      </c>
      <c r="M329" s="23">
        <v>2023</v>
      </c>
      <c r="N329" s="13" t="s">
        <v>3</v>
      </c>
      <c r="O329" s="13">
        <v>2025</v>
      </c>
    </row>
    <row r="330" spans="1:16" ht="18" customHeight="1">
      <c r="A330" s="8" t="s">
        <v>159</v>
      </c>
      <c r="B330" s="85">
        <f t="shared" ref="B330:H330" si="92">B332+B331</f>
        <v>13941974.4477353</v>
      </c>
      <c r="C330" s="85">
        <f t="shared" si="92"/>
        <v>13874574.107307499</v>
      </c>
      <c r="D330" s="85">
        <f t="shared" si="92"/>
        <v>14925779.1420308</v>
      </c>
      <c r="E330" s="85">
        <f t="shared" si="92"/>
        <v>16138366.8090489</v>
      </c>
      <c r="F330" s="85">
        <f t="shared" si="92"/>
        <v>17491898.725497901</v>
      </c>
      <c r="G330" s="85">
        <f t="shared" si="92"/>
        <v>19124301.688496001</v>
      </c>
      <c r="H330" s="85">
        <f t="shared" si="92"/>
        <v>18994965.918092601</v>
      </c>
      <c r="I330" s="85">
        <v>22032683.925420899</v>
      </c>
      <c r="J330" s="85">
        <v>19281758.5209352</v>
      </c>
      <c r="K330" s="85">
        <v>22253898.670774799</v>
      </c>
      <c r="L330" s="85">
        <v>26922315.944639102</v>
      </c>
      <c r="M330" s="81">
        <v>32748025.843069799</v>
      </c>
      <c r="N330" s="81">
        <v>41366815.949914902</v>
      </c>
      <c r="O330" s="81">
        <v>42668469.5818903</v>
      </c>
    </row>
    <row r="331" spans="1:16" ht="18" customHeight="1">
      <c r="A331" s="8" t="s">
        <v>160</v>
      </c>
      <c r="B331" s="85">
        <f t="shared" ref="B331:H332" si="93">B228</f>
        <v>9256365.0999999996</v>
      </c>
      <c r="C331" s="85">
        <f t="shared" si="93"/>
        <v>8403257.4000000004</v>
      </c>
      <c r="D331" s="85">
        <f t="shared" si="93"/>
        <v>8441486.8000000007</v>
      </c>
      <c r="E331" s="85">
        <f t="shared" si="93"/>
        <v>8708689.8510879092</v>
      </c>
      <c r="F331" s="85">
        <f t="shared" si="93"/>
        <v>9878927.2484498508</v>
      </c>
      <c r="G331" s="85">
        <f t="shared" si="93"/>
        <v>10844781.383730199</v>
      </c>
      <c r="H331" s="85">
        <f t="shared" si="93"/>
        <v>10183546.117103999</v>
      </c>
      <c r="I331" s="85">
        <v>12527577.031186</v>
      </c>
      <c r="J331" s="85">
        <v>14426384.090954199</v>
      </c>
      <c r="K331" s="85">
        <v>15310360.0900739</v>
      </c>
      <c r="L331" s="85">
        <v>16289241.587039899</v>
      </c>
      <c r="M331" s="81">
        <v>18303327.371478099</v>
      </c>
      <c r="N331" s="81">
        <v>24170177.977308501</v>
      </c>
      <c r="O331" s="81">
        <v>26425830.710524</v>
      </c>
    </row>
    <row r="332" spans="1:16" ht="18" customHeight="1">
      <c r="A332" s="8" t="s">
        <v>161</v>
      </c>
      <c r="B332" s="85">
        <f t="shared" si="93"/>
        <v>4685609.3477352597</v>
      </c>
      <c r="C332" s="85">
        <f t="shared" si="93"/>
        <v>5471316.7073074803</v>
      </c>
      <c r="D332" s="85">
        <f t="shared" si="93"/>
        <v>6484292.3420307599</v>
      </c>
      <c r="E332" s="85">
        <f t="shared" si="93"/>
        <v>7429676.95796098</v>
      </c>
      <c r="F332" s="85">
        <f t="shared" si="93"/>
        <v>7612971.4770480599</v>
      </c>
      <c r="G332" s="85">
        <f t="shared" si="93"/>
        <v>8279520.3047658298</v>
      </c>
      <c r="H332" s="85">
        <f t="shared" si="93"/>
        <v>8811419.8009885997</v>
      </c>
      <c r="I332" s="85">
        <v>9505106.8942348398</v>
      </c>
      <c r="J332" s="85">
        <v>4855374.4299810398</v>
      </c>
      <c r="K332" s="85">
        <v>6943538.5807009004</v>
      </c>
      <c r="L332" s="85">
        <v>10633074.357599201</v>
      </c>
      <c r="M332" s="81">
        <v>14444698.4715917</v>
      </c>
      <c r="N332" s="66">
        <v>17196637.972606398</v>
      </c>
      <c r="O332" s="66">
        <v>16242638.871366199</v>
      </c>
    </row>
    <row r="333" spans="1:16" ht="18" customHeight="1">
      <c r="A333" s="8" t="s">
        <v>162</v>
      </c>
      <c r="B333" s="85">
        <f t="shared" ref="B333:H333" si="94">B315</f>
        <v>205977.872491555</v>
      </c>
      <c r="C333" s="85">
        <f t="shared" si="94"/>
        <v>207979.41228513699</v>
      </c>
      <c r="D333" s="85">
        <f t="shared" si="94"/>
        <v>195601.154679764</v>
      </c>
      <c r="E333" s="85">
        <f t="shared" si="94"/>
        <v>218949.49028528901</v>
      </c>
      <c r="F333" s="85">
        <f t="shared" si="94"/>
        <v>214494.07524001601</v>
      </c>
      <c r="G333" s="85">
        <f t="shared" si="94"/>
        <v>279457.58481103601</v>
      </c>
      <c r="H333" s="85">
        <f t="shared" si="94"/>
        <v>353238.53870152199</v>
      </c>
      <c r="I333" s="85">
        <v>438813.62120245001</v>
      </c>
      <c r="J333" s="85">
        <v>208961.12214974</v>
      </c>
      <c r="K333" s="85">
        <v>215792.15790445401</v>
      </c>
      <c r="L333" s="85">
        <v>406909.77232767601</v>
      </c>
      <c r="M333" s="66">
        <v>687722.89287641901</v>
      </c>
      <c r="N333" s="81">
        <v>750818.67905011098</v>
      </c>
      <c r="O333" s="81">
        <v>751644.61377578904</v>
      </c>
    </row>
    <row r="334" spans="1:16" ht="18" customHeight="1">
      <c r="A334" s="8" t="s">
        <v>163</v>
      </c>
      <c r="B334" s="85">
        <f t="shared" ref="B334:H334" si="95">B321</f>
        <v>1433853.3889738901</v>
      </c>
      <c r="C334" s="85">
        <f t="shared" si="95"/>
        <v>1337905.74093371</v>
      </c>
      <c r="D334" s="85">
        <f t="shared" si="95"/>
        <v>884872.92803610105</v>
      </c>
      <c r="E334" s="85">
        <f t="shared" si="95"/>
        <v>1112000.5469134999</v>
      </c>
      <c r="F334" s="85">
        <f t="shared" si="95"/>
        <v>987574.97222957294</v>
      </c>
      <c r="G334" s="85">
        <f t="shared" si="95"/>
        <v>1082272.55095096</v>
      </c>
      <c r="H334" s="85">
        <f t="shared" si="95"/>
        <v>1212710.3170739301</v>
      </c>
      <c r="I334" s="85">
        <v>905204.57529953995</v>
      </c>
      <c r="J334" s="85">
        <v>753042.95721689705</v>
      </c>
      <c r="K334" s="85">
        <v>1435044.237156</v>
      </c>
      <c r="L334" s="85">
        <v>1645000.0954110201</v>
      </c>
      <c r="M334" s="66">
        <v>3061250.2408708199</v>
      </c>
      <c r="N334" s="81">
        <v>3038124.9587300401</v>
      </c>
      <c r="O334" s="81">
        <v>2281230.6041829898</v>
      </c>
    </row>
    <row r="335" spans="1:16" ht="18" customHeight="1">
      <c r="A335" s="4" t="s">
        <v>164</v>
      </c>
      <c r="B335" s="31">
        <f t="shared" ref="B335:H335" si="96">B330+B333+B334</f>
        <v>15581805.709200701</v>
      </c>
      <c r="C335" s="31">
        <f t="shared" si="96"/>
        <v>15420459.260526299</v>
      </c>
      <c r="D335" s="31">
        <f t="shared" si="96"/>
        <v>16006253.2247466</v>
      </c>
      <c r="E335" s="31">
        <f t="shared" si="96"/>
        <v>17469316.846247699</v>
      </c>
      <c r="F335" s="31">
        <f t="shared" si="96"/>
        <v>18693967.772967499</v>
      </c>
      <c r="G335" s="31">
        <f t="shared" si="96"/>
        <v>20486031.824258</v>
      </c>
      <c r="H335" s="31">
        <f t="shared" si="96"/>
        <v>20560914.773868099</v>
      </c>
      <c r="I335" s="31">
        <v>23376702.121922899</v>
      </c>
      <c r="J335" s="31">
        <v>20243762.600301798</v>
      </c>
      <c r="K335" s="31">
        <v>23904735.065835301</v>
      </c>
      <c r="L335" s="31">
        <v>28974225.812377799</v>
      </c>
      <c r="M335" s="37">
        <v>36496998.976816997</v>
      </c>
      <c r="N335" s="37">
        <v>45155759.587695099</v>
      </c>
      <c r="O335" s="37">
        <v>45701344.799849004</v>
      </c>
    </row>
    <row r="336" spans="1:16" ht="18" customHeight="1">
      <c r="A336" s="8" t="s">
        <v>165</v>
      </c>
      <c r="B336" s="85">
        <f t="shared" ref="B336:H336" si="97">B337+B338</f>
        <v>19940423.723882001</v>
      </c>
      <c r="C336" s="85">
        <f t="shared" si="97"/>
        <v>21614687.2329318</v>
      </c>
      <c r="D336" s="85">
        <f t="shared" si="97"/>
        <v>22539831.660499301</v>
      </c>
      <c r="E336" s="85">
        <f t="shared" si="97"/>
        <v>22316225.576554298</v>
      </c>
      <c r="F336" s="85">
        <f t="shared" si="97"/>
        <v>19358634.7204521</v>
      </c>
      <c r="G336" s="85">
        <f t="shared" si="97"/>
        <v>22483395.554176401</v>
      </c>
      <c r="H336" s="85">
        <f t="shared" si="97"/>
        <v>22934910.3005853</v>
      </c>
      <c r="I336" s="85">
        <v>23256797.108825199</v>
      </c>
      <c r="J336" s="85">
        <v>20706903.995671999</v>
      </c>
      <c r="K336" s="85">
        <v>26044289.1166826</v>
      </c>
      <c r="L336" s="85">
        <v>37974224.146159098</v>
      </c>
      <c r="M336" s="81">
        <v>37553124.009037599</v>
      </c>
      <c r="N336" s="66">
        <v>42822922.8767156</v>
      </c>
      <c r="O336" s="66">
        <v>43820758.322333798</v>
      </c>
    </row>
    <row r="337" spans="1:15" ht="18" customHeight="1">
      <c r="A337" s="8" t="s">
        <v>166</v>
      </c>
      <c r="B337" s="85">
        <f t="shared" ref="B337:H338" si="98">B231</f>
        <v>16227331.756999999</v>
      </c>
      <c r="C337" s="85">
        <f t="shared" si="98"/>
        <v>17628318.708000001</v>
      </c>
      <c r="D337" s="85">
        <f t="shared" si="98"/>
        <v>18054008.335999999</v>
      </c>
      <c r="E337" s="85">
        <f t="shared" si="98"/>
        <v>16955418.675483301</v>
      </c>
      <c r="F337" s="85">
        <f t="shared" si="98"/>
        <v>15248532.5548421</v>
      </c>
      <c r="G337" s="85">
        <f t="shared" si="98"/>
        <v>18314550.1973208</v>
      </c>
      <c r="H337" s="85">
        <f t="shared" si="98"/>
        <v>18862627.257733501</v>
      </c>
      <c r="I337" s="85">
        <v>19357731.833421499</v>
      </c>
      <c r="J337" s="85">
        <v>17880106.700358</v>
      </c>
      <c r="K337" s="85">
        <v>22594405.221061699</v>
      </c>
      <c r="L337" s="85">
        <v>32667734.412983298</v>
      </c>
      <c r="M337" s="81">
        <v>32421871.5307432</v>
      </c>
      <c r="N337" s="66">
        <v>36879733.797731698</v>
      </c>
      <c r="O337" s="66">
        <v>36148886.956004702</v>
      </c>
    </row>
    <row r="338" spans="1:15" ht="18" customHeight="1">
      <c r="A338" s="8" t="s">
        <v>167</v>
      </c>
      <c r="B338" s="85">
        <f t="shared" si="98"/>
        <v>3713091.9668819602</v>
      </c>
      <c r="C338" s="85">
        <f t="shared" si="98"/>
        <v>3986368.52493176</v>
      </c>
      <c r="D338" s="85">
        <f t="shared" si="98"/>
        <v>4485823.32449935</v>
      </c>
      <c r="E338" s="85">
        <f t="shared" si="98"/>
        <v>5360806.9010709804</v>
      </c>
      <c r="F338" s="85">
        <f t="shared" si="98"/>
        <v>4110102.1656100499</v>
      </c>
      <c r="G338" s="85">
        <f t="shared" si="98"/>
        <v>4168845.3568556099</v>
      </c>
      <c r="H338" s="85">
        <f t="shared" si="98"/>
        <v>4072283.0428517498</v>
      </c>
      <c r="I338" s="85">
        <v>3899065.2754037199</v>
      </c>
      <c r="J338" s="85">
        <v>2826797.29531402</v>
      </c>
      <c r="K338" s="85">
        <v>3449883.8956208299</v>
      </c>
      <c r="L338" s="85">
        <v>5306489.7331757797</v>
      </c>
      <c r="M338" s="81">
        <v>5131252.4782944601</v>
      </c>
      <c r="N338" s="66">
        <v>5943189.0789838098</v>
      </c>
      <c r="O338" s="66">
        <v>7671871.3663290702</v>
      </c>
    </row>
    <row r="339" spans="1:15" ht="18" customHeight="1">
      <c r="A339" s="8" t="s">
        <v>168</v>
      </c>
      <c r="B339" s="85">
        <f t="shared" ref="B339:H339" si="99">B316</f>
        <v>1108204.1884403699</v>
      </c>
      <c r="C339" s="85">
        <f t="shared" si="99"/>
        <v>1336219.09920372</v>
      </c>
      <c r="D339" s="85">
        <f t="shared" si="99"/>
        <v>1070579.8787911499</v>
      </c>
      <c r="E339" s="85">
        <f t="shared" si="99"/>
        <v>1656934.9665125101</v>
      </c>
      <c r="F339" s="85">
        <f t="shared" si="99"/>
        <v>2298420.8724537198</v>
      </c>
      <c r="G339" s="85">
        <f t="shared" si="99"/>
        <v>2346461.5672921902</v>
      </c>
      <c r="H339" s="85">
        <f t="shared" si="99"/>
        <v>1799071.1214692399</v>
      </c>
      <c r="I339" s="85">
        <v>2790602.0860846299</v>
      </c>
      <c r="J339" s="85">
        <v>3137990.8209646698</v>
      </c>
      <c r="K339" s="85">
        <v>2963441.8827046799</v>
      </c>
      <c r="L339" s="85">
        <v>3625527.0235206601</v>
      </c>
      <c r="M339" s="66">
        <v>4280743.7114974996</v>
      </c>
      <c r="N339" s="81">
        <v>5437405.4711894598</v>
      </c>
      <c r="O339" s="81">
        <v>6261911.5367521197</v>
      </c>
    </row>
    <row r="340" spans="1:15" ht="18" customHeight="1">
      <c r="A340" s="8" t="s">
        <v>169</v>
      </c>
      <c r="B340" s="85">
        <f t="shared" ref="B340:H340" si="100">B322</f>
        <v>165734.81824515</v>
      </c>
      <c r="C340" s="85">
        <f t="shared" si="100"/>
        <v>98725.012750238297</v>
      </c>
      <c r="D340" s="85">
        <f t="shared" si="100"/>
        <v>96143.795887573797</v>
      </c>
      <c r="E340" s="85">
        <f t="shared" si="100"/>
        <v>159144.47113718401</v>
      </c>
      <c r="F340" s="85">
        <f t="shared" si="100"/>
        <v>152407.55845676799</v>
      </c>
      <c r="G340" s="85">
        <f t="shared" si="100"/>
        <v>185432.95264251099</v>
      </c>
      <c r="H340" s="85">
        <f t="shared" si="100"/>
        <v>152107.790188632</v>
      </c>
      <c r="I340" s="85">
        <v>66136.000031634496</v>
      </c>
      <c r="J340" s="85">
        <v>99254.7884533576</v>
      </c>
      <c r="K340" s="85">
        <v>183359.88544422199</v>
      </c>
      <c r="L340" s="85">
        <v>267148.64410286502</v>
      </c>
      <c r="M340" s="66">
        <v>1309456.3171115799</v>
      </c>
      <c r="N340" s="81">
        <v>1550756.7668135599</v>
      </c>
      <c r="O340" s="81">
        <v>1713038.47247222</v>
      </c>
    </row>
    <row r="341" spans="1:15" ht="18" customHeight="1">
      <c r="A341" s="8" t="s">
        <v>170</v>
      </c>
      <c r="B341" s="85">
        <f t="shared" ref="B341:H341" si="101">B335-B336-B339-B340</f>
        <v>-5632557.0213667704</v>
      </c>
      <c r="C341" s="85">
        <f t="shared" si="101"/>
        <v>-7629172.0843593897</v>
      </c>
      <c r="D341" s="85">
        <f t="shared" si="101"/>
        <v>-7700302.1104314402</v>
      </c>
      <c r="E341" s="85">
        <f t="shared" si="101"/>
        <v>-6662988.1679563103</v>
      </c>
      <c r="F341" s="85">
        <f t="shared" si="101"/>
        <v>-3115495.3783951201</v>
      </c>
      <c r="G341" s="85">
        <f t="shared" si="101"/>
        <v>-4529258.2498531099</v>
      </c>
      <c r="H341" s="85">
        <f t="shared" si="101"/>
        <v>-4325174.4383750604</v>
      </c>
      <c r="I341" s="85">
        <v>-2736833.0730185802</v>
      </c>
      <c r="J341" s="85">
        <v>-3700387.00478824</v>
      </c>
      <c r="K341" s="85">
        <v>-5286355.8189962003</v>
      </c>
      <c r="L341" s="85">
        <v>-12892674.0014048</v>
      </c>
      <c r="M341" s="85">
        <v>-6646325.0608296897</v>
      </c>
      <c r="N341" s="85">
        <v>-4655325.5270235203</v>
      </c>
      <c r="O341" s="85">
        <v>-6094363.5317090601</v>
      </c>
    </row>
    <row r="342" spans="1:15" ht="18" customHeight="1">
      <c r="A342" s="4" t="s">
        <v>171</v>
      </c>
      <c r="B342" s="31">
        <f t="shared" ref="B342:H342" si="102">B336+B339+B340+B341</f>
        <v>15581805.709200701</v>
      </c>
      <c r="C342" s="31">
        <f t="shared" si="102"/>
        <v>15420459.260526299</v>
      </c>
      <c r="D342" s="31">
        <f t="shared" si="102"/>
        <v>16006253.2247466</v>
      </c>
      <c r="E342" s="31">
        <f t="shared" si="102"/>
        <v>17469316.846247699</v>
      </c>
      <c r="F342" s="31">
        <f t="shared" si="102"/>
        <v>18693967.772967499</v>
      </c>
      <c r="G342" s="31">
        <f t="shared" si="102"/>
        <v>20486031.824258</v>
      </c>
      <c r="H342" s="31">
        <f t="shared" si="102"/>
        <v>20560914.773868099</v>
      </c>
      <c r="I342" s="31">
        <v>23376702.121922899</v>
      </c>
      <c r="J342" s="31">
        <v>20243762.600301798</v>
      </c>
      <c r="K342" s="31">
        <v>23904735.065835301</v>
      </c>
      <c r="L342" s="31">
        <v>28974225.812377799</v>
      </c>
      <c r="M342" s="37">
        <v>36496998.976816997</v>
      </c>
      <c r="N342" s="37">
        <v>45155759.587695003</v>
      </c>
      <c r="O342" s="37">
        <v>45701344.799849004</v>
      </c>
    </row>
    <row r="343" spans="1:15" ht="18" customHeight="1">
      <c r="A343" s="8" t="s">
        <v>172</v>
      </c>
      <c r="B343" s="85">
        <f t="shared" ref="B343:H343" si="103">B341</f>
        <v>-5632557.0213667704</v>
      </c>
      <c r="C343" s="85">
        <f t="shared" si="103"/>
        <v>-7629172.0843593897</v>
      </c>
      <c r="D343" s="85">
        <f t="shared" si="103"/>
        <v>-7700302.1104314402</v>
      </c>
      <c r="E343" s="85">
        <f t="shared" si="103"/>
        <v>-6662988.1679563103</v>
      </c>
      <c r="F343" s="85">
        <f t="shared" si="103"/>
        <v>-3115495.3783951201</v>
      </c>
      <c r="G343" s="85">
        <f t="shared" si="103"/>
        <v>-4529258.2498531099</v>
      </c>
      <c r="H343" s="85">
        <f t="shared" si="103"/>
        <v>-4325174.4383750604</v>
      </c>
      <c r="I343" s="85">
        <v>-2736833.0730185802</v>
      </c>
      <c r="J343" s="85">
        <v>-3700387.00478824</v>
      </c>
      <c r="K343" s="85">
        <v>-5286355.8189962003</v>
      </c>
      <c r="L343" s="85">
        <v>-12892674.0014048</v>
      </c>
      <c r="M343" s="85">
        <v>-6646325.0608296897</v>
      </c>
      <c r="N343" s="85">
        <v>-4655325.5270235203</v>
      </c>
      <c r="O343" s="85">
        <v>-6094363.5317090601</v>
      </c>
    </row>
    <row r="344" spans="1:15" ht="18" customHeight="1">
      <c r="A344" s="8" t="s">
        <v>173</v>
      </c>
      <c r="B344" s="85">
        <f t="shared" ref="B344:H344" si="104">B345-B343</f>
        <v>-637150.15872236295</v>
      </c>
      <c r="C344" s="85">
        <f t="shared" si="104"/>
        <v>67936.563118791193</v>
      </c>
      <c r="D344" s="85">
        <f t="shared" si="104"/>
        <v>640164.15805830504</v>
      </c>
      <c r="E344" s="85">
        <f t="shared" si="104"/>
        <v>670987.12972184794</v>
      </c>
      <c r="F344" s="85">
        <f t="shared" si="104"/>
        <v>4217553.0597203802</v>
      </c>
      <c r="G344" s="85">
        <f t="shared" si="104"/>
        <v>6505699.3175226701</v>
      </c>
      <c r="H344" s="85">
        <f t="shared" si="104"/>
        <v>5302740.2225590805</v>
      </c>
      <c r="I344" s="85">
        <v>1290248.9482776399</v>
      </c>
      <c r="J344" s="85">
        <v>1339234.1082238299</v>
      </c>
      <c r="K344" s="85">
        <v>146879.86284833401</v>
      </c>
      <c r="L344" s="85">
        <v>1340422.7449442199</v>
      </c>
      <c r="M344" s="85">
        <v>1230060.06474329</v>
      </c>
      <c r="N344" s="81">
        <v>1189447.5453030099</v>
      </c>
      <c r="O344" s="81">
        <v>7652722.8823087802</v>
      </c>
    </row>
    <row r="345" spans="1:15" ht="18" customHeight="1">
      <c r="A345" s="83" t="s">
        <v>174</v>
      </c>
      <c r="B345" s="93">
        <f t="shared" ref="B345:H345" si="105">B307</f>
        <v>-6269707.1800891301</v>
      </c>
      <c r="C345" s="93">
        <f t="shared" si="105"/>
        <v>-7561235.5212406004</v>
      </c>
      <c r="D345" s="93">
        <f t="shared" si="105"/>
        <v>-7060137.9523731396</v>
      </c>
      <c r="E345" s="93">
        <f t="shared" si="105"/>
        <v>-5992001.0382344602</v>
      </c>
      <c r="F345" s="93">
        <f t="shared" si="105"/>
        <v>1102057.6813252601</v>
      </c>
      <c r="G345" s="93">
        <f t="shared" si="105"/>
        <v>1976441.06766956</v>
      </c>
      <c r="H345" s="93">
        <f t="shared" si="105"/>
        <v>977565.78418402397</v>
      </c>
      <c r="I345" s="93">
        <v>-1446584.1247409401</v>
      </c>
      <c r="J345" s="93">
        <v>-2361152.8965644101</v>
      </c>
      <c r="K345" s="93">
        <v>-5139475.9561478598</v>
      </c>
      <c r="L345" s="93">
        <v>-11552251.2564606</v>
      </c>
      <c r="M345" s="93">
        <v>-5416264.9960864</v>
      </c>
      <c r="N345" s="93">
        <v>-3465877.9817205099</v>
      </c>
      <c r="O345" s="93">
        <v>1558359.3505997199</v>
      </c>
    </row>
    <row r="346" spans="1:15" ht="18" customHeight="1">
      <c r="B346" s="114"/>
      <c r="C346" s="114"/>
      <c r="D346" s="114"/>
      <c r="E346" s="114"/>
      <c r="F346" s="114"/>
      <c r="G346" s="114"/>
      <c r="H346" s="114"/>
      <c r="I346" s="114"/>
      <c r="J346" s="114"/>
      <c r="K346" s="114"/>
      <c r="L346" s="114"/>
    </row>
    <row r="347" spans="1:15" ht="18" customHeight="1">
      <c r="A347" s="4" t="s">
        <v>175</v>
      </c>
      <c r="B347" s="4"/>
      <c r="C347" s="4"/>
      <c r="D347" s="4"/>
      <c r="E347" s="4"/>
      <c r="F347" s="4"/>
      <c r="G347" s="4"/>
      <c r="H347" s="4"/>
    </row>
    <row r="348" spans="1:15" ht="18" customHeight="1">
      <c r="M348" s="4"/>
      <c r="O348" s="4" t="s">
        <v>114</v>
      </c>
    </row>
    <row r="349" spans="1:15" ht="18" customHeight="1">
      <c r="A349" s="23" t="s">
        <v>2</v>
      </c>
      <c r="B349" s="23">
        <v>2012</v>
      </c>
      <c r="C349" s="23">
        <v>2013</v>
      </c>
      <c r="D349" s="23">
        <v>2014</v>
      </c>
      <c r="E349" s="23">
        <v>2015</v>
      </c>
      <c r="F349" s="23">
        <v>2016</v>
      </c>
      <c r="G349" s="23">
        <v>2017</v>
      </c>
      <c r="H349" s="23">
        <v>2018</v>
      </c>
      <c r="I349" s="23">
        <v>2019</v>
      </c>
      <c r="J349" s="23">
        <v>2020</v>
      </c>
      <c r="K349" s="23">
        <v>2021</v>
      </c>
      <c r="L349" s="23">
        <v>2022</v>
      </c>
      <c r="M349" s="23">
        <v>2023</v>
      </c>
      <c r="N349" s="13" t="s">
        <v>3</v>
      </c>
      <c r="O349" s="13">
        <v>2025</v>
      </c>
    </row>
    <row r="350" spans="1:15" ht="18" customHeight="1">
      <c r="A350" s="8" t="s">
        <v>176</v>
      </c>
      <c r="B350" s="85">
        <f t="shared" ref="B350:H350" si="106">B76</f>
        <v>62293160.105057202</v>
      </c>
      <c r="C350" s="85">
        <f t="shared" si="106"/>
        <v>72950716.731015101</v>
      </c>
      <c r="D350" s="85">
        <f t="shared" si="106"/>
        <v>82573387.258053496</v>
      </c>
      <c r="E350" s="85">
        <f t="shared" si="106"/>
        <v>94316430.153754294</v>
      </c>
      <c r="F350" s="85">
        <f t="shared" si="106"/>
        <v>103748562.142334</v>
      </c>
      <c r="G350" s="31">
        <f t="shared" si="106"/>
        <v>115367276.599635</v>
      </c>
      <c r="H350" s="85">
        <f t="shared" si="106"/>
        <v>128366653.23390099</v>
      </c>
      <c r="I350" s="85">
        <v>139135212.28110501</v>
      </c>
      <c r="J350" s="85">
        <v>149836982.99642301</v>
      </c>
      <c r="K350" s="85">
        <v>161991896.86588001</v>
      </c>
      <c r="L350" s="85">
        <v>179409951.67027199</v>
      </c>
      <c r="M350" s="14">
        <v>193359936.933584</v>
      </c>
      <c r="N350" s="14">
        <v>211974663.20923299</v>
      </c>
      <c r="O350" s="14">
        <v>234104003.29255599</v>
      </c>
    </row>
    <row r="351" spans="1:15" ht="18" customHeight="1">
      <c r="A351" s="8" t="s">
        <v>177</v>
      </c>
      <c r="B351" s="85">
        <f t="shared" ref="B351:H351" si="107">B314</f>
        <v>-902226.31594881497</v>
      </c>
      <c r="C351" s="85">
        <f t="shared" si="107"/>
        <v>-1128239.68691858</v>
      </c>
      <c r="D351" s="85">
        <f t="shared" si="107"/>
        <v>-874978.72411138401</v>
      </c>
      <c r="E351" s="85">
        <f t="shared" si="107"/>
        <v>-1437985.4762272299</v>
      </c>
      <c r="F351" s="85">
        <f t="shared" si="107"/>
        <v>-2083926.7972136999</v>
      </c>
      <c r="G351" s="85">
        <f t="shared" si="107"/>
        <v>-2067003.98248115</v>
      </c>
      <c r="H351" s="85">
        <f t="shared" si="107"/>
        <v>-1445832.5827677101</v>
      </c>
      <c r="I351" s="85">
        <v>-2351788.4648821801</v>
      </c>
      <c r="J351" s="85">
        <v>-2929029.6988149299</v>
      </c>
      <c r="K351" s="85">
        <v>-2747649.7248002202</v>
      </c>
      <c r="L351" s="85">
        <v>-3218617.25119298</v>
      </c>
      <c r="M351" s="14">
        <v>-3593020.8186210799</v>
      </c>
      <c r="N351" s="14">
        <v>-4686586.7921393402</v>
      </c>
      <c r="O351" s="14">
        <v>-5510266.9229763299</v>
      </c>
    </row>
    <row r="352" spans="1:15" ht="18" customHeight="1">
      <c r="A352" s="4" t="s">
        <v>178</v>
      </c>
      <c r="B352" s="31">
        <f t="shared" ref="B352:H352" si="108">B350+B351</f>
        <v>61390933.789108403</v>
      </c>
      <c r="C352" s="31">
        <f t="shared" si="108"/>
        <v>71822477.0440965</v>
      </c>
      <c r="D352" s="31">
        <f t="shared" si="108"/>
        <v>81698408.533942193</v>
      </c>
      <c r="E352" s="31">
        <f t="shared" si="108"/>
        <v>92878444.6775271</v>
      </c>
      <c r="F352" s="31">
        <f t="shared" si="108"/>
        <v>101664635.345121</v>
      </c>
      <c r="G352" s="31">
        <f t="shared" si="108"/>
        <v>113300272.617153</v>
      </c>
      <c r="H352" s="31">
        <f t="shared" si="108"/>
        <v>126920820.651133</v>
      </c>
      <c r="I352" s="31">
        <v>136783423.816223</v>
      </c>
      <c r="J352" s="31">
        <v>146907953.29760799</v>
      </c>
      <c r="K352" s="31">
        <v>159244247.14107901</v>
      </c>
      <c r="L352" s="31">
        <v>176191334.41907901</v>
      </c>
      <c r="M352" s="32">
        <v>189766916.114963</v>
      </c>
      <c r="N352" s="32">
        <v>207288076.41709399</v>
      </c>
      <c r="O352" s="32">
        <v>228593736.36958</v>
      </c>
    </row>
    <row r="353" spans="1:16" ht="18" customHeight="1">
      <c r="A353" s="8" t="s">
        <v>150</v>
      </c>
      <c r="B353" s="85">
        <f t="shared" ref="B353:H353" si="109">B302</f>
        <v>7447691.9416697798</v>
      </c>
      <c r="C353" s="85">
        <f t="shared" si="109"/>
        <v>9088089.9770686999</v>
      </c>
      <c r="D353" s="85">
        <f t="shared" si="109"/>
        <v>9491624.1486697104</v>
      </c>
      <c r="E353" s="85">
        <f t="shared" si="109"/>
        <v>11757446.130926199</v>
      </c>
      <c r="F353" s="85">
        <f t="shared" si="109"/>
        <v>11345024.0795541</v>
      </c>
      <c r="G353" s="85">
        <f t="shared" si="109"/>
        <v>14200859.9414277</v>
      </c>
      <c r="H353" s="85">
        <f t="shared" si="109"/>
        <v>16134986.909181399</v>
      </c>
      <c r="I353" s="85">
        <v>9315791.6465986092</v>
      </c>
      <c r="J353" s="85">
        <v>9926402.7029556204</v>
      </c>
      <c r="K353" s="85">
        <v>10865461.0260564</v>
      </c>
      <c r="L353" s="85">
        <v>12819397.6742377</v>
      </c>
      <c r="M353" s="66">
        <v>13409441.7565329</v>
      </c>
      <c r="N353" s="66">
        <v>14050501.0436021</v>
      </c>
      <c r="O353" s="66">
        <v>14772458.4491564</v>
      </c>
    </row>
    <row r="354" spans="1:16" ht="18" customHeight="1">
      <c r="A354" s="4" t="s">
        <v>179</v>
      </c>
      <c r="B354" s="31">
        <f t="shared" ref="B354:H354" si="110">B352-B353</f>
        <v>53943241.847438604</v>
      </c>
      <c r="C354" s="31">
        <f t="shared" si="110"/>
        <v>62734387.0670278</v>
      </c>
      <c r="D354" s="31">
        <f t="shared" si="110"/>
        <v>72206784.385272503</v>
      </c>
      <c r="E354" s="31">
        <f t="shared" si="110"/>
        <v>81120998.546600804</v>
      </c>
      <c r="F354" s="31">
        <f t="shared" si="110"/>
        <v>90319611.265566498</v>
      </c>
      <c r="G354" s="31">
        <f t="shared" si="110"/>
        <v>99099412.675725698</v>
      </c>
      <c r="H354" s="31">
        <f t="shared" si="110"/>
        <v>110785833.741952</v>
      </c>
      <c r="I354" s="31">
        <v>127467632.169624</v>
      </c>
      <c r="J354" s="31">
        <v>136981550.594652</v>
      </c>
      <c r="K354" s="31">
        <v>148378786.11502299</v>
      </c>
      <c r="L354" s="31">
        <v>163371936.74484199</v>
      </c>
      <c r="M354" s="37">
        <v>176357474.35843</v>
      </c>
      <c r="N354" s="37">
        <v>193237575.373492</v>
      </c>
      <c r="O354" s="37">
        <v>213821277.920423</v>
      </c>
    </row>
    <row r="355" spans="1:16" ht="18" customHeight="1">
      <c r="A355" s="8" t="s">
        <v>180</v>
      </c>
      <c r="B355" s="85">
        <f t="shared" ref="B355:H355" si="111">B356-B357</f>
        <v>1268118.57072874</v>
      </c>
      <c r="C355" s="85">
        <f t="shared" si="111"/>
        <v>1239180.72818347</v>
      </c>
      <c r="D355" s="85">
        <f t="shared" si="111"/>
        <v>788729.13214852801</v>
      </c>
      <c r="E355" s="85">
        <f t="shared" si="111"/>
        <v>952856.07577631995</v>
      </c>
      <c r="F355" s="85">
        <f t="shared" si="111"/>
        <v>835167.41377280501</v>
      </c>
      <c r="G355" s="85">
        <f t="shared" si="111"/>
        <v>896839.59830844495</v>
      </c>
      <c r="H355" s="85">
        <f t="shared" si="111"/>
        <v>1060602.5268852999</v>
      </c>
      <c r="I355" s="85">
        <v>839068.57526790502</v>
      </c>
      <c r="J355" s="85">
        <v>653788.16876353906</v>
      </c>
      <c r="K355" s="85">
        <v>1251684.3517117801</v>
      </c>
      <c r="L355" s="85">
        <v>1377851.4513081501</v>
      </c>
      <c r="M355" s="66">
        <v>1751793.92375924</v>
      </c>
      <c r="N355" s="66">
        <v>1487368.19191648</v>
      </c>
      <c r="O355" s="66">
        <v>568192.13171076996</v>
      </c>
      <c r="P355" s="9"/>
    </row>
    <row r="356" spans="1:16" ht="18" customHeight="1">
      <c r="A356" s="8" t="s">
        <v>181</v>
      </c>
      <c r="B356" s="85">
        <f t="shared" ref="B356:H357" si="112">B321</f>
        <v>1433853.3889738901</v>
      </c>
      <c r="C356" s="85">
        <f t="shared" si="112"/>
        <v>1337905.74093371</v>
      </c>
      <c r="D356" s="85">
        <f t="shared" si="112"/>
        <v>884872.92803610105</v>
      </c>
      <c r="E356" s="85">
        <f t="shared" si="112"/>
        <v>1112000.5469134999</v>
      </c>
      <c r="F356" s="85">
        <f t="shared" si="112"/>
        <v>987574.97222957294</v>
      </c>
      <c r="G356" s="85">
        <f t="shared" si="112"/>
        <v>1082272.55095096</v>
      </c>
      <c r="H356" s="85">
        <f t="shared" si="112"/>
        <v>1212710.3170739301</v>
      </c>
      <c r="I356" s="85">
        <v>905204.57529953995</v>
      </c>
      <c r="J356" s="85">
        <v>753042.95721689705</v>
      </c>
      <c r="K356" s="85">
        <v>1435044.237156</v>
      </c>
      <c r="L356" s="85">
        <v>1645000.0954110201</v>
      </c>
      <c r="M356" s="66">
        <v>3061250.2408708199</v>
      </c>
      <c r="N356" s="66">
        <v>3038124.9587300401</v>
      </c>
      <c r="O356" s="66">
        <v>2281230.6041829898</v>
      </c>
      <c r="P356" s="88"/>
    </row>
    <row r="357" spans="1:16" ht="18" customHeight="1">
      <c r="A357" s="8" t="s">
        <v>182</v>
      </c>
      <c r="B357" s="85">
        <f t="shared" si="112"/>
        <v>165734.81824515</v>
      </c>
      <c r="C357" s="85">
        <f t="shared" si="112"/>
        <v>98725.012750238297</v>
      </c>
      <c r="D357" s="85">
        <f t="shared" si="112"/>
        <v>96143.795887573797</v>
      </c>
      <c r="E357" s="85">
        <f t="shared" si="112"/>
        <v>159144.47113718401</v>
      </c>
      <c r="F357" s="85">
        <f t="shared" si="112"/>
        <v>152407.55845676799</v>
      </c>
      <c r="G357" s="85">
        <f t="shared" si="112"/>
        <v>185432.95264251099</v>
      </c>
      <c r="H357" s="85">
        <f t="shared" si="112"/>
        <v>152107.790188632</v>
      </c>
      <c r="I357" s="85">
        <v>66136.000031634496</v>
      </c>
      <c r="J357" s="85">
        <v>99254.7884533576</v>
      </c>
      <c r="K357" s="85">
        <v>183359.88544422199</v>
      </c>
      <c r="L357" s="85">
        <v>267148.64410286502</v>
      </c>
      <c r="M357" s="66">
        <v>1309456.3171115799</v>
      </c>
      <c r="N357" s="66">
        <v>1550756.7668135599</v>
      </c>
      <c r="O357" s="66">
        <v>1713038.47247222</v>
      </c>
      <c r="P357" s="9"/>
    </row>
    <row r="358" spans="1:16" ht="18" customHeight="1">
      <c r="A358" s="4" t="s">
        <v>183</v>
      </c>
      <c r="B358" s="31">
        <f t="shared" ref="B358:H358" si="113">B354+B355</f>
        <v>55211360.418167301</v>
      </c>
      <c r="C358" s="31">
        <f t="shared" si="113"/>
        <v>63973567.7952113</v>
      </c>
      <c r="D358" s="31">
        <f t="shared" si="113"/>
        <v>72995513.517421007</v>
      </c>
      <c r="E358" s="31">
        <f t="shared" si="113"/>
        <v>82073854.622377202</v>
      </c>
      <c r="F358" s="31">
        <f t="shared" si="113"/>
        <v>91154778.679339305</v>
      </c>
      <c r="G358" s="31">
        <f t="shared" si="113"/>
        <v>99996252.274034202</v>
      </c>
      <c r="H358" s="31">
        <f t="shared" si="113"/>
        <v>111846436.268837</v>
      </c>
      <c r="I358" s="31">
        <v>128306700.744892</v>
      </c>
      <c r="J358" s="31">
        <v>137635338.76341599</v>
      </c>
      <c r="K358" s="31">
        <v>149630470.46673501</v>
      </c>
      <c r="L358" s="31">
        <v>164749788.19615</v>
      </c>
      <c r="M358" s="37">
        <v>178109268.28218901</v>
      </c>
      <c r="N358" s="37">
        <v>194724943.56540799</v>
      </c>
      <c r="O358" s="37">
        <v>214389470.05213401</v>
      </c>
    </row>
    <row r="359" spans="1:16" ht="18" customHeight="1">
      <c r="B359" s="14"/>
      <c r="D359" s="14"/>
      <c r="E359" s="14"/>
      <c r="F359" s="14"/>
      <c r="G359" s="14">
        <f>G358+G353</f>
        <v>114197112.215462</v>
      </c>
      <c r="H359" s="14">
        <f t="shared" ref="H359" si="114">H358+H353</f>
        <v>127981423.178018</v>
      </c>
      <c r="I359" s="14"/>
      <c r="J359" s="14"/>
      <c r="K359" s="14"/>
      <c r="L359" s="14"/>
      <c r="M359" s="66"/>
      <c r="N359" s="66"/>
      <c r="O359" s="66"/>
    </row>
    <row r="360" spans="1:16" ht="18" customHeight="1">
      <c r="B360" s="14"/>
      <c r="C360" s="14">
        <f>C358+C318</f>
        <v>73061657.772279993</v>
      </c>
      <c r="D360" s="14">
        <f t="shared" ref="D360:H360" si="115">D358+D318</f>
        <v>82487137.666090697</v>
      </c>
      <c r="E360" s="14">
        <f t="shared" si="115"/>
        <v>93831300.753303394</v>
      </c>
      <c r="F360" s="14">
        <f t="shared" si="115"/>
        <v>102499802.758893</v>
      </c>
      <c r="G360" s="14">
        <f t="shared" si="115"/>
        <v>114197112.215462</v>
      </c>
      <c r="H360" s="14">
        <f t="shared" si="115"/>
        <v>127981423.178018</v>
      </c>
      <c r="I360" s="14"/>
      <c r="J360" s="14"/>
      <c r="K360" s="14"/>
      <c r="L360" s="14"/>
      <c r="M360" s="14"/>
    </row>
    <row r="361" spans="1:16" ht="18" customHeight="1">
      <c r="A361" s="115" t="s">
        <v>184</v>
      </c>
      <c r="B361" s="4">
        <v>2012</v>
      </c>
      <c r="C361" s="4">
        <v>2013</v>
      </c>
      <c r="D361" s="4">
        <v>2014</v>
      </c>
      <c r="E361" s="4">
        <v>2015</v>
      </c>
      <c r="F361" s="4">
        <v>2016</v>
      </c>
      <c r="G361" s="116">
        <v>2017</v>
      </c>
      <c r="H361" s="115">
        <v>2018</v>
      </c>
      <c r="I361" s="115">
        <v>2019</v>
      </c>
      <c r="J361" s="117">
        <v>2020</v>
      </c>
      <c r="K361" s="115">
        <v>2021</v>
      </c>
      <c r="L361" s="115">
        <v>2022</v>
      </c>
      <c r="M361" s="173" t="s">
        <v>21</v>
      </c>
      <c r="N361" s="173" t="s">
        <v>3</v>
      </c>
      <c r="O361" s="118">
        <v>2025</v>
      </c>
    </row>
    <row r="362" spans="1:16" ht="18" customHeight="1">
      <c r="A362" s="8" t="s">
        <v>185</v>
      </c>
      <c r="B362" s="35">
        <f t="shared" ref="B362:H362" si="116">B325/B366</f>
        <v>36110.739760584598</v>
      </c>
      <c r="C362" s="35">
        <f t="shared" si="116"/>
        <v>41504.444865235797</v>
      </c>
      <c r="D362" s="35">
        <f t="shared" si="116"/>
        <v>45559.906418473904</v>
      </c>
      <c r="E362" s="35">
        <f t="shared" si="116"/>
        <v>42819.6487096005</v>
      </c>
      <c r="F362" s="35">
        <f t="shared" si="116"/>
        <v>42856.665301809997</v>
      </c>
      <c r="G362" s="35">
        <f t="shared" si="116"/>
        <v>46699.153332360504</v>
      </c>
      <c r="H362" s="35">
        <f t="shared" si="116"/>
        <v>51863.444344349598</v>
      </c>
      <c r="I362" s="35">
        <v>54794.328786757003</v>
      </c>
      <c r="J362" s="35">
        <v>59469.497732981799</v>
      </c>
      <c r="K362" s="35">
        <v>64217.287978959903</v>
      </c>
      <c r="L362" s="35">
        <v>70477.189315241107</v>
      </c>
      <c r="M362" s="81">
        <v>73397.006083852495</v>
      </c>
      <c r="N362" s="81">
        <v>73073.603373013393</v>
      </c>
      <c r="O362" s="81">
        <v>82443.099495856499</v>
      </c>
    </row>
    <row r="363" spans="1:16" ht="18" customHeight="1">
      <c r="A363" s="119" t="s">
        <v>186</v>
      </c>
      <c r="B363" s="35">
        <f t="shared" ref="B363:H363" si="117">B324/B366</f>
        <v>36917.579807876202</v>
      </c>
      <c r="C363" s="35">
        <f t="shared" si="117"/>
        <v>42279.581997698901</v>
      </c>
      <c r="D363" s="35">
        <f t="shared" si="117"/>
        <v>46037.198012563204</v>
      </c>
      <c r="E363" s="35">
        <f t="shared" si="117"/>
        <v>43299.581745337498</v>
      </c>
      <c r="F363" s="35">
        <f t="shared" si="117"/>
        <v>43240.285393298502</v>
      </c>
      <c r="G363" s="35">
        <f t="shared" si="117"/>
        <v>47099.385213076501</v>
      </c>
      <c r="H363" s="35">
        <f t="shared" si="117"/>
        <v>52329.561302636197</v>
      </c>
      <c r="I363" s="35">
        <v>55159.172936364797</v>
      </c>
      <c r="J363" s="35">
        <v>59753.063038656503</v>
      </c>
      <c r="K363" s="35">
        <v>64759.330396988596</v>
      </c>
      <c r="L363" s="35">
        <v>71072.502104745596</v>
      </c>
      <c r="M363" s="81">
        <v>74128.230328857797</v>
      </c>
      <c r="N363" s="81">
        <v>73643.367093341498</v>
      </c>
      <c r="O363" s="81">
        <v>82665.937417148598</v>
      </c>
    </row>
    <row r="364" spans="1:16" ht="18" customHeight="1">
      <c r="A364" s="119" t="s">
        <v>187</v>
      </c>
      <c r="C364" s="80">
        <f t="shared" ref="C364:H364" si="118">C363*C366</f>
        <v>67590676.556441307</v>
      </c>
      <c r="D364" s="80">
        <f t="shared" si="118"/>
        <v>76076930.087740794</v>
      </c>
      <c r="E364" s="80">
        <f t="shared" si="118"/>
        <v>85966721.339072198</v>
      </c>
      <c r="F364" s="80">
        <f t="shared" si="118"/>
        <v>94137085.423754901</v>
      </c>
      <c r="G364" s="80">
        <f t="shared" si="118"/>
        <v>105540302.385462</v>
      </c>
      <c r="H364" s="80">
        <f t="shared" si="118"/>
        <v>119070683.788018</v>
      </c>
      <c r="I364" s="80">
        <v>126855065.919052</v>
      </c>
      <c r="J364" s="80">
        <v>137766662.14192599</v>
      </c>
      <c r="K364" s="80">
        <v>149542245.75272599</v>
      </c>
      <c r="L364" s="80">
        <v>164497306.121434</v>
      </c>
      <c r="M364" s="81">
        <v>177589001.39884499</v>
      </c>
      <c r="N364" s="81">
        <v>192246009.79716799</v>
      </c>
      <c r="O364" s="81">
        <v>210781607.226246</v>
      </c>
    </row>
    <row r="365" spans="1:16" ht="18" customHeight="1">
      <c r="A365" s="4" t="s">
        <v>188</v>
      </c>
      <c r="B365" s="7"/>
      <c r="C365" s="7"/>
      <c r="D365" s="7"/>
      <c r="E365" s="7"/>
      <c r="F365" s="7"/>
      <c r="G365" s="7"/>
      <c r="H365" s="7"/>
      <c r="O365" s="120"/>
    </row>
    <row r="366" spans="1:16" ht="18" customHeight="1">
      <c r="A366" s="121" t="s">
        <v>189</v>
      </c>
      <c r="B366" s="122">
        <v>1571.71</v>
      </c>
      <c r="C366" s="122">
        <v>1598.66</v>
      </c>
      <c r="D366" s="122">
        <v>1652.51</v>
      </c>
      <c r="E366" s="122">
        <v>1985.39380460249</v>
      </c>
      <c r="F366" s="122">
        <f>[4]Aggregates!B360</f>
        <v>2177.0690125543101</v>
      </c>
      <c r="G366" s="122">
        <f>[4]Aggregates!C360</f>
        <v>2240.8000000000002</v>
      </c>
      <c r="H366" s="122">
        <f>[4]Aggregates!D360</f>
        <v>2275.4</v>
      </c>
      <c r="I366" s="122">
        <v>2299.8000000000002</v>
      </c>
      <c r="J366" s="122">
        <v>2305.6</v>
      </c>
      <c r="K366" s="122">
        <v>2309.1999999999998</v>
      </c>
      <c r="L366" s="122">
        <v>2314.5</v>
      </c>
      <c r="M366" s="122">
        <v>2395.6999999999998</v>
      </c>
      <c r="N366" s="122">
        <v>2610.5</v>
      </c>
      <c r="O366" s="122">
        <v>2549.8000000000002</v>
      </c>
    </row>
    <row r="367" spans="1:16" ht="18" customHeight="1">
      <c r="A367" s="123" t="s">
        <v>190</v>
      </c>
      <c r="B367" s="124">
        <v>43625354</v>
      </c>
      <c r="C367" s="124">
        <v>45007503</v>
      </c>
      <c r="D367" s="124">
        <v>46436671</v>
      </c>
      <c r="E367" s="124">
        <v>47918225</v>
      </c>
      <c r="F367" s="124">
        <v>49453636</v>
      </c>
      <c r="G367" s="124">
        <v>51020337</v>
      </c>
      <c r="H367" s="124">
        <v>52619314</v>
      </c>
      <c r="I367" s="124">
        <v>54265158</v>
      </c>
      <c r="J367" s="124">
        <v>55966030</v>
      </c>
      <c r="K367" s="124">
        <v>57724380</v>
      </c>
      <c r="L367" s="124">
        <v>59851347</v>
      </c>
      <c r="M367" s="125">
        <v>62442136</v>
      </c>
      <c r="N367" s="125">
        <v>64241822</v>
      </c>
      <c r="O367" s="125">
        <v>66054123</v>
      </c>
    </row>
    <row r="368" spans="1:16" ht="18" customHeight="1">
      <c r="G368" s="91"/>
      <c r="H368" s="91"/>
      <c r="I368" s="7"/>
      <c r="J368" s="7"/>
      <c r="K368" s="7"/>
      <c r="L368" s="7"/>
    </row>
    <row r="369" spans="1:19" s="2" customFormat="1" ht="18" customHeight="1">
      <c r="A369" s="4" t="s">
        <v>191</v>
      </c>
      <c r="B369" s="4"/>
      <c r="C369" s="4"/>
      <c r="D369" s="4"/>
      <c r="E369" s="4"/>
      <c r="F369" s="4"/>
      <c r="G369" s="4"/>
      <c r="H369" s="4"/>
      <c r="M369" s="8"/>
      <c r="N369" s="8"/>
      <c r="O369" s="8"/>
      <c r="P369" s="8"/>
      <c r="Q369" s="8"/>
      <c r="R369" s="8"/>
      <c r="S369" s="8"/>
    </row>
    <row r="370" spans="1:19" ht="18" customHeight="1">
      <c r="M370" s="4"/>
      <c r="O370" s="4" t="s">
        <v>114</v>
      </c>
    </row>
    <row r="371" spans="1:19" ht="18" customHeight="1">
      <c r="A371" s="12" t="s">
        <v>192</v>
      </c>
      <c r="B371" s="23">
        <v>2012</v>
      </c>
      <c r="C371" s="23">
        <v>2013</v>
      </c>
      <c r="D371" s="23">
        <v>2014</v>
      </c>
      <c r="E371" s="23">
        <v>2015</v>
      </c>
      <c r="F371" s="23">
        <v>2016</v>
      </c>
      <c r="G371" s="23">
        <v>2017</v>
      </c>
      <c r="H371" s="23">
        <v>2018</v>
      </c>
      <c r="I371" s="23">
        <v>2019</v>
      </c>
      <c r="J371" s="23">
        <v>2020</v>
      </c>
      <c r="K371" s="23">
        <v>2021</v>
      </c>
      <c r="L371" s="23">
        <v>2022</v>
      </c>
      <c r="M371" s="23">
        <v>2023</v>
      </c>
      <c r="N371" s="23">
        <v>2024</v>
      </c>
      <c r="O371" s="23">
        <v>2025</v>
      </c>
    </row>
    <row r="372" spans="1:19" ht="18" customHeight="1">
      <c r="A372" s="126" t="s">
        <v>193</v>
      </c>
      <c r="B372" s="85">
        <f t="shared" ref="B372:H375" si="119">B48</f>
        <v>8797362.1132017691</v>
      </c>
      <c r="C372" s="85">
        <f t="shared" si="119"/>
        <v>10500527.602967501</v>
      </c>
      <c r="D372" s="85">
        <f t="shared" si="119"/>
        <v>11562090.038869999</v>
      </c>
      <c r="E372" s="85">
        <f t="shared" si="119"/>
        <v>13279392.2750671</v>
      </c>
      <c r="F372" s="85">
        <f t="shared" si="119"/>
        <v>14944114.650429601</v>
      </c>
      <c r="G372" s="85">
        <f t="shared" si="119"/>
        <v>17330383.0918817</v>
      </c>
      <c r="H372" s="66">
        <f t="shared" si="119"/>
        <v>17305376.820276901</v>
      </c>
      <c r="I372" s="66">
        <v>18476137.6399232</v>
      </c>
      <c r="J372" s="66">
        <v>19792431.482538</v>
      </c>
      <c r="K372" s="66">
        <v>20480487.186034899</v>
      </c>
      <c r="L372" s="66">
        <v>22724997.6056397</v>
      </c>
      <c r="M372" s="66">
        <v>25022644.962671801</v>
      </c>
      <c r="N372" s="66">
        <v>27096205.3564444</v>
      </c>
      <c r="O372" s="66">
        <v>29769594.7371228</v>
      </c>
    </row>
    <row r="373" spans="1:19" ht="18" customHeight="1">
      <c r="A373" s="126" t="s">
        <v>194</v>
      </c>
      <c r="B373" s="85">
        <f t="shared" si="119"/>
        <v>4633266.0498876404</v>
      </c>
      <c r="C373" s="85">
        <f t="shared" si="119"/>
        <v>5579311.85630887</v>
      </c>
      <c r="D373" s="85">
        <f t="shared" si="119"/>
        <v>5585210.5964898597</v>
      </c>
      <c r="E373" s="85">
        <f t="shared" si="119"/>
        <v>7158456.5474439403</v>
      </c>
      <c r="F373" s="85">
        <f t="shared" si="119"/>
        <v>7270924.7076352797</v>
      </c>
      <c r="G373" s="85">
        <f t="shared" si="119"/>
        <v>7812620.7486101603</v>
      </c>
      <c r="H373" s="66">
        <f t="shared" si="119"/>
        <v>9199305.3641383201</v>
      </c>
      <c r="I373" s="66">
        <v>9445788.0467262603</v>
      </c>
      <c r="J373" s="66">
        <v>10921487.202201899</v>
      </c>
      <c r="K373" s="66">
        <v>12026380.0649151</v>
      </c>
      <c r="L373" s="66">
        <v>12950839.3231724</v>
      </c>
      <c r="M373" s="66">
        <v>14021127.1577462</v>
      </c>
      <c r="N373" s="66">
        <v>15134993.465687601</v>
      </c>
      <c r="O373" s="66">
        <v>15689295.6659937</v>
      </c>
    </row>
    <row r="374" spans="1:19" ht="18" customHeight="1">
      <c r="A374" s="126" t="s">
        <v>195</v>
      </c>
      <c r="B374" s="85">
        <f t="shared" si="119"/>
        <v>1736757.1847985999</v>
      </c>
      <c r="C374" s="85">
        <f t="shared" si="119"/>
        <v>2069113.1587993801</v>
      </c>
      <c r="D374" s="85">
        <f t="shared" si="119"/>
        <v>2477897.0900556799</v>
      </c>
      <c r="E374" s="85">
        <f t="shared" si="119"/>
        <v>2920424.7936117202</v>
      </c>
      <c r="F374" s="85">
        <f t="shared" si="119"/>
        <v>3121088.7144549</v>
      </c>
      <c r="G374" s="85">
        <f t="shared" si="119"/>
        <v>3508931.7231296501</v>
      </c>
      <c r="H374" s="66">
        <f t="shared" si="119"/>
        <v>3756539.6824332299</v>
      </c>
      <c r="I374" s="66">
        <v>3980089.8819663199</v>
      </c>
      <c r="J374" s="66">
        <v>4169892.9248904102</v>
      </c>
      <c r="K374" s="66">
        <v>4516475.7891171202</v>
      </c>
      <c r="L374" s="66">
        <v>5119861.7588472096</v>
      </c>
      <c r="M374" s="66">
        <v>5390362.2838540003</v>
      </c>
      <c r="N374" s="66">
        <v>5794641.73807343</v>
      </c>
      <c r="O374" s="66">
        <v>6172889.93931258</v>
      </c>
    </row>
    <row r="375" spans="1:19" ht="18" customHeight="1">
      <c r="A375" s="126" t="s">
        <v>196</v>
      </c>
      <c r="B375" s="85">
        <f t="shared" si="119"/>
        <v>1353297.0899153501</v>
      </c>
      <c r="C375" s="85">
        <f t="shared" si="119"/>
        <v>1375789.50338529</v>
      </c>
      <c r="D375" s="85">
        <f t="shared" si="119"/>
        <v>1658604.8880090599</v>
      </c>
      <c r="E375" s="85">
        <f t="shared" si="119"/>
        <v>1843401.00759175</v>
      </c>
      <c r="F375" s="85">
        <f t="shared" si="119"/>
        <v>1674747.4860068101</v>
      </c>
      <c r="G375" s="85">
        <f t="shared" si="119"/>
        <v>1992636.39475124</v>
      </c>
      <c r="H375" s="66">
        <f t="shared" si="119"/>
        <v>2016953.23016893</v>
      </c>
      <c r="I375" s="66">
        <v>2587867.0791175598</v>
      </c>
      <c r="J375" s="66">
        <v>2791989.7267161901</v>
      </c>
      <c r="K375" s="66">
        <v>3325857.0274784402</v>
      </c>
      <c r="L375" s="66">
        <v>3796016.9772719401</v>
      </c>
      <c r="M375" s="66">
        <v>4061799.3544453001</v>
      </c>
      <c r="N375" s="66">
        <v>4786931.0581427198</v>
      </c>
      <c r="O375" s="66">
        <v>5128759.2969543003</v>
      </c>
    </row>
    <row r="376" spans="1:19" ht="18" customHeight="1">
      <c r="A376" s="127" t="s">
        <v>197</v>
      </c>
      <c r="B376" s="93">
        <f t="shared" ref="B376:H376" si="120">SUM(B372:B375)</f>
        <v>16520682.437803401</v>
      </c>
      <c r="C376" s="93">
        <f t="shared" si="120"/>
        <v>19524742.121461</v>
      </c>
      <c r="D376" s="93">
        <f t="shared" si="120"/>
        <v>21283802.613424599</v>
      </c>
      <c r="E376" s="93">
        <f t="shared" si="120"/>
        <v>25201674.623714499</v>
      </c>
      <c r="F376" s="93">
        <f t="shared" si="120"/>
        <v>27010875.558526602</v>
      </c>
      <c r="G376" s="93">
        <f t="shared" si="120"/>
        <v>30644571.958372802</v>
      </c>
      <c r="H376" s="128">
        <f t="shared" si="120"/>
        <v>32278175.0970174</v>
      </c>
      <c r="I376" s="128">
        <v>34489882.647733301</v>
      </c>
      <c r="J376" s="128">
        <v>37675801.3363465</v>
      </c>
      <c r="K376" s="128">
        <v>40349200.0675456</v>
      </c>
      <c r="L376" s="128">
        <v>44591715.6649312</v>
      </c>
      <c r="M376" s="128">
        <v>48495933.758717299</v>
      </c>
      <c r="N376" s="128">
        <v>52812771.618348204</v>
      </c>
      <c r="O376" s="128">
        <v>56760539.639383398</v>
      </c>
    </row>
    <row r="377" spans="1:19" ht="18" customHeight="1"/>
    <row r="378" spans="1:19" ht="18" customHeight="1">
      <c r="A378" s="4" t="s">
        <v>198</v>
      </c>
      <c r="B378" s="4"/>
      <c r="C378" s="4"/>
      <c r="D378" s="4"/>
      <c r="E378" s="4"/>
      <c r="F378" s="4"/>
      <c r="G378" s="4"/>
      <c r="H378" s="4"/>
    </row>
    <row r="379" spans="1:19" ht="18" customHeight="1">
      <c r="M379" s="4"/>
      <c r="O379" s="4" t="s">
        <v>114</v>
      </c>
    </row>
    <row r="380" spans="1:19" ht="18" customHeight="1">
      <c r="A380" s="12" t="s">
        <v>192</v>
      </c>
      <c r="B380" s="23">
        <v>2012</v>
      </c>
      <c r="C380" s="23">
        <v>2013</v>
      </c>
      <c r="D380" s="23">
        <v>2014</v>
      </c>
      <c r="E380" s="23">
        <v>2015</v>
      </c>
      <c r="F380" s="23">
        <v>2016</v>
      </c>
      <c r="G380" s="23">
        <v>2017</v>
      </c>
      <c r="H380" s="23">
        <v>2018</v>
      </c>
      <c r="I380" s="23">
        <v>2019</v>
      </c>
      <c r="J380" s="23">
        <v>2020</v>
      </c>
      <c r="K380" s="23">
        <v>2021</v>
      </c>
      <c r="L380" s="23">
        <v>2022</v>
      </c>
      <c r="M380" s="23">
        <v>2023</v>
      </c>
      <c r="N380" s="13" t="s">
        <v>3</v>
      </c>
      <c r="O380" s="129">
        <v>2025</v>
      </c>
    </row>
    <row r="381" spans="1:19" ht="18" customHeight="1">
      <c r="A381" s="126" t="s">
        <v>193</v>
      </c>
      <c r="B381" s="85">
        <f t="shared" ref="B381:H384" si="121">B150</f>
        <v>10806677.5833054</v>
      </c>
      <c r="C381" s="85">
        <f t="shared" si="121"/>
        <v>11283264.343966199</v>
      </c>
      <c r="D381" s="85">
        <f t="shared" si="121"/>
        <v>12344014.101347299</v>
      </c>
      <c r="E381" s="85">
        <f t="shared" si="121"/>
        <v>13296720.4869166</v>
      </c>
      <c r="F381" s="85">
        <f t="shared" si="121"/>
        <v>15859051.944284299</v>
      </c>
      <c r="G381" s="85">
        <f t="shared" si="121"/>
        <v>16823031.6681506</v>
      </c>
      <c r="H381" s="9">
        <f t="shared" si="121"/>
        <v>17686294.1210257</v>
      </c>
      <c r="I381" s="9">
        <v>18476137.639923301</v>
      </c>
      <c r="J381" s="9">
        <v>19446202.8197506</v>
      </c>
      <c r="K381" s="9">
        <v>20222964.257087801</v>
      </c>
      <c r="L381" s="9">
        <v>20928339.039161</v>
      </c>
      <c r="M381" s="9">
        <v>21836776.2696543</v>
      </c>
      <c r="N381" s="9">
        <v>22830175.5628962</v>
      </c>
      <c r="O381" s="9">
        <v>23968866.347120099</v>
      </c>
    </row>
    <row r="382" spans="1:19" ht="18" customHeight="1">
      <c r="A382" s="126" t="s">
        <v>194</v>
      </c>
      <c r="B382" s="85">
        <f t="shared" si="121"/>
        <v>6204979.52016606</v>
      </c>
      <c r="C382" s="85">
        <f t="shared" si="121"/>
        <v>6503187.3332949197</v>
      </c>
      <c r="D382" s="85">
        <f t="shared" si="121"/>
        <v>6820846.0487284102</v>
      </c>
      <c r="E382" s="85">
        <f t="shared" si="121"/>
        <v>7167797.5807022499</v>
      </c>
      <c r="F382" s="85">
        <f t="shared" si="121"/>
        <v>8160067.4834954403</v>
      </c>
      <c r="G382" s="85">
        <f t="shared" si="121"/>
        <v>8535393.6731682997</v>
      </c>
      <c r="H382" s="9">
        <f t="shared" si="121"/>
        <v>8955386.4614096191</v>
      </c>
      <c r="I382" s="9">
        <v>9445788.0778743103</v>
      </c>
      <c r="J382" s="9">
        <v>9924822.1748116408</v>
      </c>
      <c r="K382" s="9">
        <v>10399540.5166806</v>
      </c>
      <c r="L382" s="9">
        <v>10939963.900045199</v>
      </c>
      <c r="M382" s="9">
        <v>11479950.3696275</v>
      </c>
      <c r="N382" s="9">
        <v>12070568.5523392</v>
      </c>
      <c r="O382" s="9">
        <v>12713252.2915866</v>
      </c>
    </row>
    <row r="383" spans="1:19" ht="18" customHeight="1">
      <c r="A383" s="126" t="s">
        <v>195</v>
      </c>
      <c r="B383" s="85">
        <f t="shared" si="121"/>
        <v>2578778.7797257798</v>
      </c>
      <c r="C383" s="85">
        <f t="shared" si="121"/>
        <v>2695824.6612197598</v>
      </c>
      <c r="D383" s="85">
        <f t="shared" si="121"/>
        <v>2825341.1794638201</v>
      </c>
      <c r="E383" s="85">
        <f t="shared" si="121"/>
        <v>2924235.6411615098</v>
      </c>
      <c r="F383" s="85">
        <f t="shared" si="121"/>
        <v>3253317.5479484</v>
      </c>
      <c r="G383" s="85">
        <f t="shared" si="121"/>
        <v>3479142.6483968701</v>
      </c>
      <c r="H383" s="9">
        <f t="shared" si="121"/>
        <v>3729065.1025422802</v>
      </c>
      <c r="I383" s="9">
        <v>3980089.8819663199</v>
      </c>
      <c r="J383" s="9">
        <v>4185238.16512179</v>
      </c>
      <c r="K383" s="9">
        <v>4409638.1946689701</v>
      </c>
      <c r="L383" s="9">
        <v>4625930.7913298197</v>
      </c>
      <c r="M383" s="9">
        <v>4898479.0529335402</v>
      </c>
      <c r="N383" s="9">
        <v>5224072.6790398704</v>
      </c>
      <c r="O383" s="9">
        <v>5612976.2982266499</v>
      </c>
    </row>
    <row r="384" spans="1:19" ht="18" customHeight="1">
      <c r="A384" s="126" t="s">
        <v>196</v>
      </c>
      <c r="B384" s="85">
        <f t="shared" si="121"/>
        <v>2187669.1088929102</v>
      </c>
      <c r="C384" s="85">
        <f t="shared" si="121"/>
        <v>1896254.04358433</v>
      </c>
      <c r="D384" s="85">
        <f t="shared" si="121"/>
        <v>1930393.73496478</v>
      </c>
      <c r="E384" s="85">
        <f t="shared" si="121"/>
        <v>1845806.45224776</v>
      </c>
      <c r="F384" s="85">
        <f t="shared" si="121"/>
        <v>2024024.55583857</v>
      </c>
      <c r="G384" s="85">
        <f t="shared" si="121"/>
        <v>2401552.1475938498</v>
      </c>
      <c r="H384" s="9">
        <f t="shared" si="121"/>
        <v>2233440.6365223699</v>
      </c>
      <c r="I384" s="9">
        <v>2587867.0791175598</v>
      </c>
      <c r="J384" s="9">
        <v>2739878.3095400902</v>
      </c>
      <c r="K384" s="9">
        <v>2602262.8414490502</v>
      </c>
      <c r="L384" s="9">
        <v>2745793.81099759</v>
      </c>
      <c r="M384" s="9">
        <v>2714034.70509667</v>
      </c>
      <c r="N384" s="9">
        <v>2875753.1811934002</v>
      </c>
      <c r="O384" s="9">
        <v>3057936.87127735</v>
      </c>
    </row>
    <row r="385" spans="1:15" ht="18" customHeight="1">
      <c r="A385" s="127" t="s">
        <v>197</v>
      </c>
      <c r="B385" s="93">
        <f t="shared" ref="B385:H385" si="122">SUM(B381:B384)</f>
        <v>21778104.992090099</v>
      </c>
      <c r="C385" s="93">
        <f t="shared" si="122"/>
        <v>22378530.382065199</v>
      </c>
      <c r="D385" s="93">
        <f t="shared" si="122"/>
        <v>23920595.064504299</v>
      </c>
      <c r="E385" s="93">
        <f t="shared" si="122"/>
        <v>25234560.161028098</v>
      </c>
      <c r="F385" s="93">
        <f t="shared" si="122"/>
        <v>29296461.531566702</v>
      </c>
      <c r="G385" s="93">
        <f t="shared" si="122"/>
        <v>31239120.1373096</v>
      </c>
      <c r="H385" s="58">
        <f t="shared" si="122"/>
        <v>32604186.321499899</v>
      </c>
      <c r="I385" s="58">
        <v>34489882.678881504</v>
      </c>
      <c r="J385" s="58">
        <v>36296141.469224103</v>
      </c>
      <c r="K385" s="58">
        <v>37634405.809886403</v>
      </c>
      <c r="L385" s="58">
        <v>39240027.541533597</v>
      </c>
      <c r="M385" s="58">
        <v>40929240.397312</v>
      </c>
      <c r="N385" s="58">
        <v>43000569.975468703</v>
      </c>
      <c r="O385" s="58">
        <v>45353031.808210701</v>
      </c>
    </row>
    <row r="386" spans="1:15" ht="18" customHeight="1">
      <c r="O386" s="9"/>
    </row>
    <row r="387" spans="1:15" ht="18" customHeight="1">
      <c r="A387" s="4" t="s">
        <v>199</v>
      </c>
      <c r="B387" s="4"/>
      <c r="C387" s="4"/>
      <c r="D387" s="4"/>
      <c r="E387" s="4"/>
      <c r="F387" s="4"/>
      <c r="G387" s="4"/>
      <c r="H387" s="4"/>
    </row>
    <row r="388" spans="1:15" ht="18" customHeight="1">
      <c r="A388" s="7"/>
      <c r="M388" s="4"/>
      <c r="O388" s="4" t="s">
        <v>114</v>
      </c>
    </row>
    <row r="389" spans="1:15" ht="18" customHeight="1">
      <c r="A389" s="12" t="s">
        <v>192</v>
      </c>
      <c r="B389" s="23">
        <v>2012</v>
      </c>
      <c r="C389" s="23">
        <v>2013</v>
      </c>
      <c r="D389" s="23">
        <v>2014</v>
      </c>
      <c r="E389" s="23">
        <v>2015</v>
      </c>
      <c r="F389" s="23">
        <v>2016</v>
      </c>
      <c r="G389" s="23">
        <v>2017</v>
      </c>
      <c r="H389" s="23">
        <v>2018</v>
      </c>
      <c r="I389" s="23">
        <v>2019</v>
      </c>
      <c r="J389" s="23">
        <v>2020</v>
      </c>
      <c r="K389" s="23">
        <v>2021</v>
      </c>
      <c r="L389" s="23">
        <v>2022</v>
      </c>
      <c r="M389" s="23">
        <v>2023</v>
      </c>
      <c r="N389" s="172" t="s">
        <v>3</v>
      </c>
      <c r="O389" s="130">
        <v>2025</v>
      </c>
    </row>
    <row r="390" spans="1:15" ht="18" customHeight="1">
      <c r="A390" s="8" t="s">
        <v>200</v>
      </c>
      <c r="B390" s="14">
        <f t="shared" ref="B390:H394" si="123">B54</f>
        <v>3071557.9033699399</v>
      </c>
      <c r="C390" s="14">
        <f t="shared" si="123"/>
        <v>3125480.4340036898</v>
      </c>
      <c r="D390" s="14">
        <f t="shared" si="123"/>
        <v>3097933.3861746602</v>
      </c>
      <c r="E390" s="14">
        <f t="shared" si="123"/>
        <v>4055619.4186553201</v>
      </c>
      <c r="F390" s="14">
        <f t="shared" si="123"/>
        <v>6073900.0714207096</v>
      </c>
      <c r="G390" s="14">
        <f t="shared" si="123"/>
        <v>5525810.64538169</v>
      </c>
      <c r="H390" s="9">
        <f t="shared" si="123"/>
        <v>6919082.3456000099</v>
      </c>
      <c r="I390" s="9">
        <v>7382971.097573</v>
      </c>
      <c r="J390" s="9">
        <v>10570921.766812</v>
      </c>
      <c r="K390" s="9">
        <v>11494047.5858844</v>
      </c>
      <c r="L390" s="9">
        <v>12038250.8727211</v>
      </c>
      <c r="M390" s="9">
        <v>13084075.920065699</v>
      </c>
      <c r="N390" s="9">
        <v>16569193.083666001</v>
      </c>
      <c r="O390" s="9">
        <v>24119805.157574199</v>
      </c>
    </row>
    <row r="391" spans="1:15" ht="18" customHeight="1">
      <c r="A391" s="8" t="s">
        <v>201</v>
      </c>
      <c r="B391" s="14">
        <f t="shared" si="123"/>
        <v>5881780.4069424896</v>
      </c>
      <c r="C391" s="14">
        <f t="shared" si="123"/>
        <v>6648876.1713179601</v>
      </c>
      <c r="D391" s="14">
        <f t="shared" si="123"/>
        <v>7533518.9998027198</v>
      </c>
      <c r="E391" s="14">
        <f t="shared" si="123"/>
        <v>7411671.7844324298</v>
      </c>
      <c r="F391" s="14">
        <f t="shared" si="123"/>
        <v>4693772.5263548</v>
      </c>
      <c r="G391" s="14">
        <f t="shared" si="123"/>
        <v>6498263.0802160501</v>
      </c>
      <c r="H391" s="9">
        <f t="shared" si="123"/>
        <v>8183206.7480589096</v>
      </c>
      <c r="I391" s="9">
        <v>10123641.7164794</v>
      </c>
      <c r="J391" s="9">
        <v>10954377.0824627</v>
      </c>
      <c r="K391" s="9">
        <v>12393951.547861399</v>
      </c>
      <c r="L391" s="9">
        <v>13409855.4682648</v>
      </c>
      <c r="M391" s="9">
        <v>13908275.2120289</v>
      </c>
      <c r="N391" s="9">
        <v>14425002.5598523</v>
      </c>
      <c r="O391" s="9">
        <v>13823046.4273491</v>
      </c>
    </row>
    <row r="392" spans="1:15" ht="18" customHeight="1">
      <c r="A392" s="8" t="s">
        <v>202</v>
      </c>
      <c r="B392" s="14">
        <f t="shared" si="123"/>
        <v>522828.81573835498</v>
      </c>
      <c r="C392" s="14">
        <f t="shared" si="123"/>
        <v>550300.06308532599</v>
      </c>
      <c r="D392" s="14">
        <f t="shared" si="123"/>
        <v>818692.78426427697</v>
      </c>
      <c r="E392" s="14">
        <f t="shared" si="123"/>
        <v>798801.19290113205</v>
      </c>
      <c r="F392" s="14">
        <f t="shared" si="123"/>
        <v>500473.03794063599</v>
      </c>
      <c r="G392" s="14">
        <f t="shared" si="123"/>
        <v>514730.00397013797</v>
      </c>
      <c r="H392" s="9">
        <f t="shared" si="123"/>
        <v>516099.16084505699</v>
      </c>
      <c r="I392" s="9">
        <v>541730.98985463998</v>
      </c>
      <c r="J392" s="9">
        <v>664722.18044666504</v>
      </c>
      <c r="K392" s="9">
        <v>702849.82800182595</v>
      </c>
      <c r="L392" s="9">
        <v>604956.401347648</v>
      </c>
      <c r="M392" s="9">
        <v>814896.193552549</v>
      </c>
      <c r="N392" s="9">
        <v>886953.44325064495</v>
      </c>
      <c r="O392" s="9">
        <v>748355.06524446094</v>
      </c>
    </row>
    <row r="393" spans="1:15" ht="18" customHeight="1">
      <c r="A393" s="8" t="s">
        <v>203</v>
      </c>
      <c r="B393" s="14">
        <f t="shared" si="123"/>
        <v>279325.821480393</v>
      </c>
      <c r="C393" s="14">
        <f t="shared" si="123"/>
        <v>324028.03898981598</v>
      </c>
      <c r="D393" s="14">
        <f t="shared" si="123"/>
        <v>371581.06568820798</v>
      </c>
      <c r="E393" s="14">
        <f t="shared" si="123"/>
        <v>390758.08580412401</v>
      </c>
      <c r="F393" s="14">
        <f t="shared" si="123"/>
        <v>516669.11391872802</v>
      </c>
      <c r="G393" s="14">
        <f t="shared" si="123"/>
        <v>582091.71058290696</v>
      </c>
      <c r="H393" s="9">
        <f t="shared" si="123"/>
        <v>630858.86077367805</v>
      </c>
      <c r="I393" s="9">
        <v>680655.91900054202</v>
      </c>
      <c r="J393" s="9">
        <v>740704.35790446401</v>
      </c>
      <c r="K393" s="9">
        <v>790880.56772240601</v>
      </c>
      <c r="L393" s="9">
        <v>819720.92111512797</v>
      </c>
      <c r="M393" s="9">
        <v>833779.386342493</v>
      </c>
      <c r="N393" s="9">
        <v>880822.82715255499</v>
      </c>
      <c r="O393" s="9">
        <v>906218.70520204899</v>
      </c>
    </row>
    <row r="394" spans="1:15" ht="18" customHeight="1">
      <c r="A394" s="8" t="s">
        <v>204</v>
      </c>
      <c r="B394" s="14">
        <f t="shared" si="123"/>
        <v>6073134.0575296097</v>
      </c>
      <c r="C394" s="14">
        <f t="shared" si="123"/>
        <v>7921637.2636659797</v>
      </c>
      <c r="D394" s="14">
        <f t="shared" si="123"/>
        <v>8946007.3640816901</v>
      </c>
      <c r="E394" s="14">
        <f t="shared" si="123"/>
        <v>10446796.7775917</v>
      </c>
      <c r="F394" s="14">
        <f t="shared" si="123"/>
        <v>11593850.382579001</v>
      </c>
      <c r="G394" s="14">
        <f t="shared" si="123"/>
        <v>13075324.9276421</v>
      </c>
      <c r="H394" s="9">
        <f t="shared" si="123"/>
        <v>15694197.1139015</v>
      </c>
      <c r="I394" s="9">
        <v>18892647.633688498</v>
      </c>
      <c r="J394" s="9">
        <v>19698292.2707511</v>
      </c>
      <c r="K394" s="9">
        <v>21306134.230087999</v>
      </c>
      <c r="L394" s="9">
        <v>24674829.289983898</v>
      </c>
      <c r="M394" s="9">
        <v>25657679.184841201</v>
      </c>
      <c r="N394" s="9">
        <v>26492662.144731998</v>
      </c>
      <c r="O394" s="9">
        <v>27859522.757091701</v>
      </c>
    </row>
    <row r="395" spans="1:15" ht="18" customHeight="1">
      <c r="A395" s="83" t="s">
        <v>205</v>
      </c>
      <c r="B395" s="58">
        <f t="shared" ref="B395:H395" si="124">SUM(B390:B394)</f>
        <v>15828627.005060799</v>
      </c>
      <c r="C395" s="58">
        <f t="shared" si="124"/>
        <v>18570321.971062802</v>
      </c>
      <c r="D395" s="58">
        <f t="shared" si="124"/>
        <v>20767733.600011598</v>
      </c>
      <c r="E395" s="58">
        <f t="shared" si="124"/>
        <v>23103647.259384699</v>
      </c>
      <c r="F395" s="58">
        <f t="shared" si="124"/>
        <v>23378665.132213902</v>
      </c>
      <c r="G395" s="58">
        <f t="shared" si="124"/>
        <v>26196220.367792901</v>
      </c>
      <c r="H395" s="128">
        <f t="shared" si="124"/>
        <v>31943444.2291792</v>
      </c>
      <c r="I395" s="128">
        <v>37621647.356596097</v>
      </c>
      <c r="J395" s="128">
        <v>42629017.658376902</v>
      </c>
      <c r="K395" s="128">
        <v>46687863.759557903</v>
      </c>
      <c r="L395" s="128">
        <v>51547612.9534325</v>
      </c>
      <c r="M395" s="128">
        <v>54298705.896830797</v>
      </c>
      <c r="N395" s="128">
        <v>59254634.058653504</v>
      </c>
      <c r="O395" s="128">
        <v>67456948.112461597</v>
      </c>
    </row>
    <row r="396" spans="1:15" ht="18" customHeight="1"/>
    <row r="397" spans="1:15" ht="18" customHeight="1">
      <c r="A397" s="4" t="s">
        <v>206</v>
      </c>
      <c r="B397" s="4"/>
      <c r="C397" s="4"/>
      <c r="D397" s="4"/>
      <c r="E397" s="4"/>
      <c r="F397" s="4"/>
      <c r="G397" s="4"/>
      <c r="H397" s="4"/>
    </row>
    <row r="398" spans="1:15" ht="18" customHeight="1">
      <c r="M398" s="4"/>
      <c r="O398" s="4" t="s">
        <v>114</v>
      </c>
    </row>
    <row r="399" spans="1:15" ht="18" customHeight="1">
      <c r="A399" s="12" t="s">
        <v>192</v>
      </c>
      <c r="B399" s="23">
        <v>2012</v>
      </c>
      <c r="C399" s="23">
        <v>2013</v>
      </c>
      <c r="D399" s="23">
        <v>2014</v>
      </c>
      <c r="E399" s="23">
        <v>2015</v>
      </c>
      <c r="F399" s="23">
        <v>2016</v>
      </c>
      <c r="G399" s="23">
        <v>2017</v>
      </c>
      <c r="H399" s="23">
        <v>2018</v>
      </c>
      <c r="I399" s="23">
        <v>2019</v>
      </c>
      <c r="J399" s="23">
        <v>2020</v>
      </c>
      <c r="K399" s="23">
        <v>2021</v>
      </c>
      <c r="L399" s="23">
        <v>2022</v>
      </c>
      <c r="M399" s="23">
        <v>2023</v>
      </c>
      <c r="N399" s="13" t="s">
        <v>3</v>
      </c>
      <c r="O399" s="129">
        <v>2025</v>
      </c>
    </row>
    <row r="400" spans="1:15" ht="18" customHeight="1">
      <c r="A400" s="8" t="s">
        <v>200</v>
      </c>
      <c r="B400" s="14">
        <f t="shared" ref="B400:H404" si="125">B156</f>
        <v>3314742.2077436401</v>
      </c>
      <c r="C400" s="14">
        <f t="shared" si="125"/>
        <v>3464720.66934253</v>
      </c>
      <c r="D400" s="14">
        <f t="shared" si="125"/>
        <v>3687273.0299388398</v>
      </c>
      <c r="E400" s="14">
        <f t="shared" si="125"/>
        <v>4055619.4186553201</v>
      </c>
      <c r="F400" s="14">
        <f t="shared" si="125"/>
        <v>6699722.8555235602</v>
      </c>
      <c r="G400" s="14">
        <f t="shared" si="125"/>
        <v>6527370.2880699998</v>
      </c>
      <c r="H400" s="9">
        <f t="shared" si="125"/>
        <v>6206381.4066055296</v>
      </c>
      <c r="I400" s="9">
        <v>7382971.097573</v>
      </c>
      <c r="J400" s="9">
        <v>8303988.0815887796</v>
      </c>
      <c r="K400" s="9">
        <v>8972373.9811048098</v>
      </c>
      <c r="L400" s="9">
        <v>9001092.4595205206</v>
      </c>
      <c r="M400" s="9">
        <v>9223232.7640421093</v>
      </c>
      <c r="N400" s="9">
        <v>9973550.5104659498</v>
      </c>
      <c r="O400" s="9">
        <v>10910248.1793197</v>
      </c>
    </row>
    <row r="401" spans="1:15">
      <c r="A401" s="8" t="s">
        <v>201</v>
      </c>
      <c r="B401" s="14">
        <f t="shared" si="125"/>
        <v>6066988.8230707897</v>
      </c>
      <c r="C401" s="14">
        <f t="shared" si="125"/>
        <v>6292514.3244128898</v>
      </c>
      <c r="D401" s="14">
        <f t="shared" si="125"/>
        <v>6919794.1656146897</v>
      </c>
      <c r="E401" s="14">
        <f t="shared" si="125"/>
        <v>7411671.6453084797</v>
      </c>
      <c r="F401" s="14">
        <f t="shared" si="125"/>
        <v>8198517.2833195599</v>
      </c>
      <c r="G401" s="14">
        <f t="shared" si="125"/>
        <v>8849799.0778060295</v>
      </c>
      <c r="H401" s="9">
        <f t="shared" si="125"/>
        <v>9573485.7092870995</v>
      </c>
      <c r="I401" s="9">
        <v>10123641.7164794</v>
      </c>
      <c r="J401" s="9">
        <v>10519002.319536</v>
      </c>
      <c r="K401" s="9">
        <v>11005800.878409401</v>
      </c>
      <c r="L401" s="9">
        <v>11478078.3241855</v>
      </c>
      <c r="M401" s="9">
        <v>12012150.1643994</v>
      </c>
      <c r="N401" s="9">
        <v>12599729.208334699</v>
      </c>
      <c r="O401" s="9">
        <v>13256458.6871846</v>
      </c>
    </row>
    <row r="402" spans="1:15" ht="18" customHeight="1">
      <c r="A402" s="8" t="s">
        <v>202</v>
      </c>
      <c r="B402" s="14">
        <f t="shared" si="125"/>
        <v>669068.62915411103</v>
      </c>
      <c r="C402" s="14">
        <f t="shared" si="125"/>
        <v>723608.05413620605</v>
      </c>
      <c r="D402" s="14">
        <f t="shared" si="125"/>
        <v>815296.84270876495</v>
      </c>
      <c r="E402" s="14">
        <f t="shared" si="125"/>
        <v>798801.19290113205</v>
      </c>
      <c r="F402" s="14">
        <f t="shared" si="125"/>
        <v>464719.00376983598</v>
      </c>
      <c r="G402" s="14">
        <f t="shared" si="125"/>
        <v>476440.44439097901</v>
      </c>
      <c r="H402" s="9">
        <f t="shared" si="125"/>
        <v>493476.65751935798</v>
      </c>
      <c r="I402" s="9">
        <v>541730.98985463998</v>
      </c>
      <c r="J402" s="9">
        <v>529544.54034116201</v>
      </c>
      <c r="K402" s="9">
        <v>581899.75644442998</v>
      </c>
      <c r="L402" s="9">
        <v>650083.27969433798</v>
      </c>
      <c r="M402" s="9">
        <v>716424.09725617897</v>
      </c>
      <c r="N402" s="9">
        <v>772551.23866466805</v>
      </c>
      <c r="O402" s="9">
        <v>863761.63629277702</v>
      </c>
    </row>
    <row r="403" spans="1:15" ht="18" customHeight="1">
      <c r="A403" s="8" t="s">
        <v>203</v>
      </c>
      <c r="B403" s="14">
        <f t="shared" si="125"/>
        <v>358360.72242925101</v>
      </c>
      <c r="C403" s="14">
        <f t="shared" si="125"/>
        <v>367890.18061438698</v>
      </c>
      <c r="D403" s="14">
        <f t="shared" si="125"/>
        <v>381759.71081937599</v>
      </c>
      <c r="E403" s="14">
        <f t="shared" si="125"/>
        <v>390758.08580412401</v>
      </c>
      <c r="F403" s="14">
        <f t="shared" si="125"/>
        <v>557910.54045977397</v>
      </c>
      <c r="G403" s="14">
        <f t="shared" si="125"/>
        <v>593382.02758165495</v>
      </c>
      <c r="H403" s="9">
        <f t="shared" si="125"/>
        <v>636974.110994193</v>
      </c>
      <c r="I403" s="9">
        <v>680655.91900054202</v>
      </c>
      <c r="J403" s="9">
        <v>720252.39247971505</v>
      </c>
      <c r="K403" s="9">
        <v>766802.78058492497</v>
      </c>
      <c r="L403" s="9">
        <v>808786.666105579</v>
      </c>
      <c r="M403" s="9">
        <v>829470.35102245596</v>
      </c>
      <c r="N403" s="9">
        <v>869434.84856484795</v>
      </c>
      <c r="O403" s="9">
        <v>895266.50096015004</v>
      </c>
    </row>
    <row r="404" spans="1:15" ht="18" customHeight="1">
      <c r="A404" s="8" t="s">
        <v>204</v>
      </c>
      <c r="B404" s="14">
        <f t="shared" si="125"/>
        <v>7578263.1007550303</v>
      </c>
      <c r="C404" s="14">
        <f t="shared" si="125"/>
        <v>9023352.7701589894</v>
      </c>
      <c r="D404" s="14">
        <f t="shared" si="125"/>
        <v>9253082.2510761507</v>
      </c>
      <c r="E404" s="14">
        <f t="shared" si="125"/>
        <v>10446796.7775917</v>
      </c>
      <c r="F404" s="14">
        <f t="shared" si="125"/>
        <v>13622951.0572161</v>
      </c>
      <c r="G404" s="14">
        <f t="shared" si="125"/>
        <v>15308274.18964</v>
      </c>
      <c r="H404" s="9">
        <f t="shared" si="125"/>
        <v>16726254.7116351</v>
      </c>
      <c r="I404" s="9">
        <v>18892647.633688498</v>
      </c>
      <c r="J404" s="9">
        <v>19602252.846071199</v>
      </c>
      <c r="K404" s="9">
        <v>20776680.020689599</v>
      </c>
      <c r="L404" s="9">
        <v>21296144.495491799</v>
      </c>
      <c r="M404" s="9">
        <v>21755245.39398</v>
      </c>
      <c r="N404" s="9">
        <v>22408473.2755059</v>
      </c>
      <c r="O404" s="9">
        <v>23296051.990633901</v>
      </c>
    </row>
    <row r="405" spans="1:15" ht="18" customHeight="1">
      <c r="A405" s="83" t="s">
        <v>205</v>
      </c>
      <c r="B405" s="58">
        <f t="shared" ref="B405:H405" si="126">SUM(B400:B404)</f>
        <v>17987423.483152799</v>
      </c>
      <c r="C405" s="58">
        <f t="shared" si="126"/>
        <v>19872085.998665001</v>
      </c>
      <c r="D405" s="58">
        <f t="shared" si="126"/>
        <v>21057206.0001578</v>
      </c>
      <c r="E405" s="58">
        <f t="shared" si="126"/>
        <v>23103647.120260701</v>
      </c>
      <c r="F405" s="58">
        <f t="shared" si="126"/>
        <v>29543820.740288898</v>
      </c>
      <c r="G405" s="58">
        <f t="shared" si="126"/>
        <v>31755266.027488701</v>
      </c>
      <c r="H405" s="58">
        <f t="shared" si="126"/>
        <v>33636572.596041299</v>
      </c>
      <c r="I405" s="58">
        <v>37621647.356596097</v>
      </c>
      <c r="J405" s="58">
        <v>39675040.180016801</v>
      </c>
      <c r="K405" s="58">
        <v>42103557.417233199</v>
      </c>
      <c r="L405" s="58">
        <v>43234185.224997699</v>
      </c>
      <c r="M405" s="58">
        <v>44536522.770700201</v>
      </c>
      <c r="N405" s="58">
        <v>46623739.081536002</v>
      </c>
      <c r="O405" s="58">
        <v>49221786.994391002</v>
      </c>
    </row>
    <row r="406" spans="1:15" ht="18" customHeight="1"/>
    <row r="407" spans="1:15" ht="18" customHeight="1">
      <c r="A407" s="4" t="s">
        <v>207</v>
      </c>
      <c r="B407" s="4"/>
      <c r="C407" s="4"/>
      <c r="D407" s="4"/>
      <c r="E407" s="4"/>
      <c r="F407" s="4"/>
      <c r="G407" s="4"/>
      <c r="H407" s="4"/>
    </row>
    <row r="408" spans="1:15" ht="18" customHeight="1">
      <c r="M408" s="4"/>
      <c r="O408" s="4" t="s">
        <v>114</v>
      </c>
    </row>
    <row r="409" spans="1:15" ht="18" customHeight="1">
      <c r="A409" s="12" t="s">
        <v>192</v>
      </c>
      <c r="B409" s="23">
        <v>2012</v>
      </c>
      <c r="C409" s="23">
        <v>2013</v>
      </c>
      <c r="D409" s="23">
        <v>2014</v>
      </c>
      <c r="E409" s="23">
        <v>2015</v>
      </c>
      <c r="F409" s="23">
        <v>2016</v>
      </c>
      <c r="G409" s="23">
        <v>2017</v>
      </c>
      <c r="H409" s="23">
        <v>2018</v>
      </c>
      <c r="I409" s="23">
        <v>2019</v>
      </c>
      <c r="J409" s="23">
        <v>2020</v>
      </c>
      <c r="K409" s="23">
        <v>2021</v>
      </c>
      <c r="L409" s="23">
        <v>2022</v>
      </c>
      <c r="M409" s="23">
        <v>2023</v>
      </c>
      <c r="N409" s="13" t="s">
        <v>3</v>
      </c>
      <c r="O409" s="129">
        <v>2025</v>
      </c>
    </row>
    <row r="410" spans="1:15" ht="18" customHeight="1">
      <c r="A410" s="38" t="s">
        <v>208</v>
      </c>
      <c r="B410" s="14">
        <f t="shared" ref="B410:H423" si="127">B60</f>
        <v>6448378.3183162501</v>
      </c>
      <c r="C410" s="14">
        <f t="shared" si="127"/>
        <v>7063672.6583589902</v>
      </c>
      <c r="D410" s="14">
        <f t="shared" si="127"/>
        <v>8045701.6005100301</v>
      </c>
      <c r="E410" s="14">
        <f t="shared" si="127"/>
        <v>8747862.1211202107</v>
      </c>
      <c r="F410" s="14">
        <f t="shared" si="127"/>
        <v>8676429.52229359</v>
      </c>
      <c r="G410" s="14">
        <f t="shared" si="127"/>
        <v>9700335.6999028102</v>
      </c>
      <c r="H410" s="14">
        <f t="shared" si="127"/>
        <v>11190155.5817974</v>
      </c>
      <c r="I410" s="14">
        <v>12261827.3992036</v>
      </c>
      <c r="J410" s="14">
        <v>12860757.5067802</v>
      </c>
      <c r="K410" s="14">
        <v>14064171.321453299</v>
      </c>
      <c r="L410" s="14">
        <v>15277282.288052499</v>
      </c>
      <c r="M410" s="14">
        <v>16667537.9594466</v>
      </c>
      <c r="N410" s="14">
        <v>18297797.1221991</v>
      </c>
      <c r="O410" s="14">
        <v>20067581.8260529</v>
      </c>
    </row>
    <row r="411" spans="1:15" ht="18" customHeight="1">
      <c r="A411" s="38" t="s">
        <v>209</v>
      </c>
      <c r="B411" s="14">
        <f t="shared" si="127"/>
        <v>3747784.4576636301</v>
      </c>
      <c r="C411" s="14">
        <f t="shared" si="127"/>
        <v>5246332.5577180702</v>
      </c>
      <c r="D411" s="14">
        <f t="shared" si="127"/>
        <v>6167365.60041147</v>
      </c>
      <c r="E411" s="14">
        <f t="shared" si="127"/>
        <v>6929894.8638267899</v>
      </c>
      <c r="F411" s="14">
        <f t="shared" si="127"/>
        <v>8172780.9676683201</v>
      </c>
      <c r="G411" s="14">
        <f t="shared" si="127"/>
        <v>8410783.95305386</v>
      </c>
      <c r="H411" s="14">
        <f t="shared" si="127"/>
        <v>9551334.1341899894</v>
      </c>
      <c r="I411" s="14">
        <v>10569575.6200129</v>
      </c>
      <c r="J411" s="14">
        <v>11910558.969201799</v>
      </c>
      <c r="K411" s="14">
        <v>12594395.112542801</v>
      </c>
      <c r="L411" s="14">
        <v>13897703.699341301</v>
      </c>
      <c r="M411" s="14">
        <v>15590667.6117897</v>
      </c>
      <c r="N411" s="14">
        <v>17108754.1656969</v>
      </c>
      <c r="O411" s="14">
        <v>19504757.5581862</v>
      </c>
    </row>
    <row r="412" spans="1:15" ht="18" customHeight="1">
      <c r="A412" s="38" t="s">
        <v>210</v>
      </c>
      <c r="B412" s="14">
        <f t="shared" si="127"/>
        <v>1253969.98924217</v>
      </c>
      <c r="C412" s="14">
        <f t="shared" si="127"/>
        <v>1317190.74454784</v>
      </c>
      <c r="D412" s="14">
        <f t="shared" si="127"/>
        <v>1330370.8520022801</v>
      </c>
      <c r="E412" s="14">
        <f t="shared" si="127"/>
        <v>1421916.0998780299</v>
      </c>
      <c r="F412" s="14">
        <f t="shared" si="127"/>
        <v>2754807.7576785898</v>
      </c>
      <c r="G412" s="14">
        <f t="shared" si="127"/>
        <v>2997401.7324663298</v>
      </c>
      <c r="H412" s="14">
        <f t="shared" si="127"/>
        <v>3261122.1403659098</v>
      </c>
      <c r="I412" s="14">
        <v>3608481.1128016599</v>
      </c>
      <c r="J412" s="14">
        <v>2990521.1684413701</v>
      </c>
      <c r="K412" s="14">
        <v>3331277.0291760401</v>
      </c>
      <c r="L412" s="14">
        <v>3819120.2059518099</v>
      </c>
      <c r="M412" s="14">
        <v>4166733.5752262198</v>
      </c>
      <c r="N412" s="14">
        <v>4313521.1784610897</v>
      </c>
      <c r="O412" s="14">
        <v>4212320.2821829403</v>
      </c>
    </row>
    <row r="413" spans="1:15" ht="18" customHeight="1">
      <c r="A413" s="38" t="s">
        <v>211</v>
      </c>
      <c r="B413" s="14">
        <f t="shared" si="127"/>
        <v>1282255.0705478301</v>
      </c>
      <c r="C413" s="14">
        <f t="shared" si="127"/>
        <v>1433178.7103897801</v>
      </c>
      <c r="D413" s="14">
        <f t="shared" si="127"/>
        <v>1598596.8798792399</v>
      </c>
      <c r="E413" s="14">
        <f t="shared" si="127"/>
        <v>1681098.00981224</v>
      </c>
      <c r="F413" s="14">
        <f t="shared" si="127"/>
        <v>1727250.7485877599</v>
      </c>
      <c r="G413" s="14">
        <f t="shared" si="127"/>
        <v>1924732.91059401</v>
      </c>
      <c r="H413" s="14">
        <f t="shared" si="127"/>
        <v>2033575.88438459</v>
      </c>
      <c r="I413" s="14">
        <v>2166463.3713327399</v>
      </c>
      <c r="J413" s="14">
        <v>2552983.09234899</v>
      </c>
      <c r="K413" s="14">
        <v>2518781.6732257698</v>
      </c>
      <c r="L413" s="14">
        <v>2789752.3233094499</v>
      </c>
      <c r="M413" s="14">
        <v>3158074.9764764402</v>
      </c>
      <c r="N413" s="14">
        <v>3497660.8758673002</v>
      </c>
      <c r="O413" s="14">
        <v>3736320.8292228002</v>
      </c>
    </row>
    <row r="414" spans="1:15" ht="18" customHeight="1">
      <c r="A414" s="38" t="s">
        <v>212</v>
      </c>
      <c r="B414" s="14">
        <f t="shared" si="127"/>
        <v>2561996.5867301002</v>
      </c>
      <c r="C414" s="14">
        <f t="shared" si="127"/>
        <v>2541197.7252715402</v>
      </c>
      <c r="D414" s="14">
        <f t="shared" si="127"/>
        <v>3614990.5144536002</v>
      </c>
      <c r="E414" s="14">
        <f t="shared" si="127"/>
        <v>4189021.4581138398</v>
      </c>
      <c r="F414" s="14">
        <f t="shared" si="127"/>
        <v>4672658.7663495596</v>
      </c>
      <c r="G414" s="14">
        <f t="shared" si="127"/>
        <v>4560621.6660003699</v>
      </c>
      <c r="H414" s="14">
        <f t="shared" si="127"/>
        <v>4721038.2059263196</v>
      </c>
      <c r="I414" s="14">
        <v>5075182.2359679798</v>
      </c>
      <c r="J414" s="14">
        <v>5656024.1452244204</v>
      </c>
      <c r="K414" s="14">
        <v>5763931.8149812398</v>
      </c>
      <c r="L414" s="14">
        <v>7018582.8185434304</v>
      </c>
      <c r="M414" s="14">
        <v>7434679.9258641601</v>
      </c>
      <c r="N414" s="14">
        <v>8357599.1063092798</v>
      </c>
      <c r="O414" s="14">
        <v>10024522.2303803</v>
      </c>
    </row>
    <row r="415" spans="1:15" ht="18" customHeight="1">
      <c r="A415" s="38" t="s">
        <v>213</v>
      </c>
      <c r="B415" s="14">
        <f t="shared" si="127"/>
        <v>2308220.7254804699</v>
      </c>
      <c r="C415" s="14">
        <f t="shared" si="127"/>
        <v>2551028.9161691102</v>
      </c>
      <c r="D415" s="14">
        <f t="shared" si="127"/>
        <v>2721060.8292281702</v>
      </c>
      <c r="E415" s="14">
        <f t="shared" si="127"/>
        <v>2949597.61698128</v>
      </c>
      <c r="F415" s="14">
        <f t="shared" si="127"/>
        <v>3374788.2353442698</v>
      </c>
      <c r="G415" s="14">
        <f t="shared" si="127"/>
        <v>3546927.7643433399</v>
      </c>
      <c r="H415" s="14">
        <f t="shared" si="127"/>
        <v>3779912.72958636</v>
      </c>
      <c r="I415" s="14">
        <v>3962175.0607237499</v>
      </c>
      <c r="J415" s="14">
        <v>4063954.2537295199</v>
      </c>
      <c r="K415" s="14">
        <v>4299643.2061516298</v>
      </c>
      <c r="L415" s="14">
        <v>4580397.3956740098</v>
      </c>
      <c r="M415" s="14">
        <v>4868356.3267081603</v>
      </c>
      <c r="N415" s="14">
        <v>5176789.7713119797</v>
      </c>
      <c r="O415" s="14">
        <v>5470016.6762329899</v>
      </c>
    </row>
    <row r="416" spans="1:15" ht="18" customHeight="1">
      <c r="A416" s="38" t="s">
        <v>214</v>
      </c>
      <c r="B416" s="14">
        <f t="shared" si="127"/>
        <v>282743.78808025498</v>
      </c>
      <c r="C416" s="14">
        <f t="shared" si="127"/>
        <v>353037.78530022502</v>
      </c>
      <c r="D416" s="14">
        <f t="shared" si="127"/>
        <v>433939.23699094501</v>
      </c>
      <c r="E416" s="14">
        <f t="shared" si="127"/>
        <v>518122.72450859298</v>
      </c>
      <c r="F416" s="14">
        <f t="shared" si="127"/>
        <v>418285.513773821</v>
      </c>
      <c r="G416" s="14">
        <f t="shared" si="127"/>
        <v>466287.04106531199</v>
      </c>
      <c r="H416" s="14">
        <f t="shared" si="127"/>
        <v>524085.390988942</v>
      </c>
      <c r="I416" s="14">
        <v>576174.67522309802</v>
      </c>
      <c r="J416" s="14">
        <v>554741.34226150997</v>
      </c>
      <c r="K416" s="14">
        <v>609827.89794225502</v>
      </c>
      <c r="L416" s="14">
        <v>648734.46925628104</v>
      </c>
      <c r="M416" s="14">
        <v>692099.76359183004</v>
      </c>
      <c r="N416" s="14">
        <v>737008.22532906604</v>
      </c>
      <c r="O416" s="14">
        <v>787699.29380201199</v>
      </c>
    </row>
    <row r="417" spans="1:15" ht="18" customHeight="1">
      <c r="A417" s="38" t="s">
        <v>215</v>
      </c>
      <c r="B417" s="14">
        <f t="shared" si="127"/>
        <v>1243364.7173538001</v>
      </c>
      <c r="C417" s="14">
        <f t="shared" si="127"/>
        <v>1522883.6308921201</v>
      </c>
      <c r="D417" s="14">
        <f t="shared" si="127"/>
        <v>1914455.57680726</v>
      </c>
      <c r="E417" s="14">
        <f t="shared" si="127"/>
        <v>2183916.99724025</v>
      </c>
      <c r="F417" s="14">
        <f t="shared" si="127"/>
        <v>2708782.7486582501</v>
      </c>
      <c r="G417" s="14">
        <f t="shared" si="127"/>
        <v>3034362.00023979</v>
      </c>
      <c r="H417" s="14">
        <f t="shared" si="127"/>
        <v>3162331.5212808</v>
      </c>
      <c r="I417" s="14">
        <v>3233509.3230812801</v>
      </c>
      <c r="J417" s="14">
        <v>3097952.5875175698</v>
      </c>
      <c r="K417" s="14">
        <v>3197175.3967962</v>
      </c>
      <c r="L417" s="14">
        <v>3439213.6729444801</v>
      </c>
      <c r="M417" s="14">
        <v>3721675.4447665899</v>
      </c>
      <c r="N417" s="14">
        <v>3746762.4268921702</v>
      </c>
      <c r="O417" s="14">
        <v>3901247.4645963199</v>
      </c>
    </row>
    <row r="418" spans="1:15" ht="18" customHeight="1">
      <c r="A418" s="38" t="s">
        <v>216</v>
      </c>
      <c r="B418" s="14">
        <f t="shared" si="127"/>
        <v>2882065.3646914898</v>
      </c>
      <c r="C418" s="14">
        <f t="shared" si="127"/>
        <v>3615291.66533991</v>
      </c>
      <c r="D418" s="14">
        <f t="shared" si="127"/>
        <v>3973787.4984024498</v>
      </c>
      <c r="E418" s="14">
        <f t="shared" si="127"/>
        <v>4548604.3570154402</v>
      </c>
      <c r="F418" s="14">
        <f t="shared" si="127"/>
        <v>5447006.0921016699</v>
      </c>
      <c r="G418" s="14">
        <f t="shared" si="127"/>
        <v>7705422.6049009897</v>
      </c>
      <c r="H418" s="14">
        <f t="shared" si="127"/>
        <v>9025826.1248321608</v>
      </c>
      <c r="I418" s="14">
        <v>6186903.2994333096</v>
      </c>
      <c r="J418" s="14">
        <v>7168903.8321032198</v>
      </c>
      <c r="K418" s="14">
        <v>8312655.7682305695</v>
      </c>
      <c r="L418" s="14">
        <v>8684963.3784220498</v>
      </c>
      <c r="M418" s="14">
        <v>9062156.5376083795</v>
      </c>
      <c r="N418" s="14">
        <v>9828954.7907471694</v>
      </c>
      <c r="O418" s="14">
        <v>10621074.0367254</v>
      </c>
    </row>
    <row r="419" spans="1:15" ht="18" customHeight="1">
      <c r="A419" s="39" t="s">
        <v>217</v>
      </c>
      <c r="B419" s="14">
        <f t="shared" si="127"/>
        <v>1498867.7405956399</v>
      </c>
      <c r="C419" s="14">
        <f t="shared" si="127"/>
        <v>1728375.6551487399</v>
      </c>
      <c r="D419" s="14">
        <f t="shared" si="127"/>
        <v>2027224.7025532499</v>
      </c>
      <c r="E419" s="14">
        <f t="shared" si="127"/>
        <v>2413305.9378196402</v>
      </c>
      <c r="F419" s="14">
        <f t="shared" si="127"/>
        <v>3143620.1349945902</v>
      </c>
      <c r="G419" s="14">
        <f t="shared" si="127"/>
        <v>3236349.52271399</v>
      </c>
      <c r="H419" s="14">
        <f t="shared" si="127"/>
        <v>3408092.6512319902</v>
      </c>
      <c r="I419" s="14">
        <v>3599274.7449614401</v>
      </c>
      <c r="J419" s="14">
        <v>3749110.6737804599</v>
      </c>
      <c r="K419" s="14">
        <v>3826797.5524865799</v>
      </c>
      <c r="L419" s="14">
        <v>4114141.83125867</v>
      </c>
      <c r="M419" s="14">
        <v>4651031.4899862604</v>
      </c>
      <c r="N419" s="14">
        <v>5027390.9533733102</v>
      </c>
      <c r="O419" s="14">
        <v>5359506.8388934098</v>
      </c>
    </row>
    <row r="420" spans="1:15" ht="18" customHeight="1">
      <c r="A420" s="39" t="s">
        <v>218</v>
      </c>
      <c r="B420" s="14">
        <f t="shared" si="127"/>
        <v>1011197.16102202</v>
      </c>
      <c r="C420" s="14">
        <f t="shared" si="127"/>
        <v>1113563.3381350799</v>
      </c>
      <c r="D420" s="14">
        <f t="shared" si="127"/>
        <v>1233076.76986746</v>
      </c>
      <c r="E420" s="14">
        <f t="shared" si="127"/>
        <v>1419089.90508558</v>
      </c>
      <c r="F420" s="14">
        <f t="shared" si="127"/>
        <v>1899650.9713797299</v>
      </c>
      <c r="G420" s="14">
        <f t="shared" si="127"/>
        <v>2028347.9249943099</v>
      </c>
      <c r="H420" s="14">
        <f t="shared" si="127"/>
        <v>2177086.08203129</v>
      </c>
      <c r="I420" s="14">
        <v>2409985.4393615699</v>
      </c>
      <c r="J420" s="14">
        <v>2433386.6963992901</v>
      </c>
      <c r="K420" s="14">
        <v>2680962.9407805698</v>
      </c>
      <c r="L420" s="14">
        <v>2949801.4889476802</v>
      </c>
      <c r="M420" s="14">
        <v>3252894.3330574799</v>
      </c>
      <c r="N420" s="14">
        <v>3650045.5504838</v>
      </c>
      <c r="O420" s="14">
        <v>3854222.1999779399</v>
      </c>
    </row>
    <row r="421" spans="1:15" ht="18" customHeight="1">
      <c r="A421" s="39" t="s">
        <v>219</v>
      </c>
      <c r="B421" s="14">
        <f t="shared" si="127"/>
        <v>174357.66016761601</v>
      </c>
      <c r="C421" s="14">
        <f t="shared" si="127"/>
        <v>194938.282286753</v>
      </c>
      <c r="D421" s="14">
        <f t="shared" si="127"/>
        <v>223468.071528859</v>
      </c>
      <c r="E421" s="14">
        <f t="shared" si="127"/>
        <v>248510.056852757</v>
      </c>
      <c r="F421" s="14">
        <f t="shared" si="127"/>
        <v>433322.27037740801</v>
      </c>
      <c r="G421" s="14">
        <f t="shared" si="127"/>
        <v>462975.398716208</v>
      </c>
      <c r="H421" s="14">
        <f t="shared" si="127"/>
        <v>481880.752185233</v>
      </c>
      <c r="I421" s="14">
        <v>498036.35372840898</v>
      </c>
      <c r="J421" s="14">
        <v>485547.98954936402</v>
      </c>
      <c r="K421" s="14">
        <v>524180.18170435302</v>
      </c>
      <c r="L421" s="14">
        <v>557092.83092954697</v>
      </c>
      <c r="M421" s="14">
        <v>631423.74852749996</v>
      </c>
      <c r="N421" s="14">
        <v>657902.27986031596</v>
      </c>
      <c r="O421" s="14">
        <v>708911.42413011496</v>
      </c>
    </row>
    <row r="422" spans="1:15" ht="18" customHeight="1">
      <c r="A422" s="39" t="s">
        <v>220</v>
      </c>
      <c r="B422" s="14">
        <f t="shared" si="127"/>
        <v>474340.10474519001</v>
      </c>
      <c r="C422" s="14">
        <f t="shared" si="127"/>
        <v>555957.43251508498</v>
      </c>
      <c r="D422" s="14">
        <f t="shared" si="127"/>
        <v>661939.34698177001</v>
      </c>
      <c r="E422" s="14">
        <f t="shared" si="127"/>
        <v>717898.05542494997</v>
      </c>
      <c r="F422" s="14">
        <f t="shared" si="127"/>
        <v>1299520.32737411</v>
      </c>
      <c r="G422" s="14">
        <f t="shared" si="127"/>
        <v>1512675.8581234</v>
      </c>
      <c r="H422" s="14">
        <f t="shared" si="127"/>
        <v>1619756.4496245501</v>
      </c>
      <c r="I422" s="14">
        <v>1751021.0911369501</v>
      </c>
      <c r="J422" s="14">
        <v>1836989.9888191801</v>
      </c>
      <c r="K422" s="14">
        <v>1879354.8598631299</v>
      </c>
      <c r="L422" s="14">
        <v>2002054.70954803</v>
      </c>
      <c r="M422" s="14">
        <v>2288467.3168114498</v>
      </c>
      <c r="N422" s="14">
        <v>2502697.7740387898</v>
      </c>
      <c r="O422" s="14">
        <v>2761460.9574546898</v>
      </c>
    </row>
    <row r="423" spans="1:15" ht="18" customHeight="1">
      <c r="A423" s="39" t="s">
        <v>221</v>
      </c>
      <c r="B423" s="14">
        <f t="shared" si="127"/>
        <v>138985.97755659101</v>
      </c>
      <c r="C423" s="14">
        <f t="shared" si="127"/>
        <v>148022.320579433</v>
      </c>
      <c r="D423" s="14">
        <f t="shared" si="127"/>
        <v>165665.98665077699</v>
      </c>
      <c r="E423" s="14">
        <f t="shared" si="127"/>
        <v>177690.65274428099</v>
      </c>
      <c r="F423" s="14">
        <f t="shared" si="127"/>
        <v>267400.05987370899</v>
      </c>
      <c r="G423" s="14">
        <f t="shared" si="127"/>
        <v>282450.36635422299</v>
      </c>
      <c r="H423" s="14">
        <f t="shared" si="127"/>
        <v>298096.86927882099</v>
      </c>
      <c r="I423" s="14">
        <v>315779.91344312503</v>
      </c>
      <c r="J423" s="14">
        <v>329969.52574027202</v>
      </c>
      <c r="K423" s="14">
        <v>349340.67751950002</v>
      </c>
      <c r="L423" s="14">
        <v>369277.41827715997</v>
      </c>
      <c r="M423" s="14">
        <v>393798.90565440501</v>
      </c>
      <c r="N423" s="14">
        <v>414080.50314142299</v>
      </c>
      <c r="O423" s="14">
        <v>430834.859791191</v>
      </c>
    </row>
    <row r="424" spans="1:15" ht="18" customHeight="1">
      <c r="A424" s="83" t="s">
        <v>222</v>
      </c>
      <c r="B424" s="58">
        <f t="shared" ref="B424:H424" si="128">SUM(B410:B423)</f>
        <v>25308527.662193</v>
      </c>
      <c r="C424" s="58">
        <f t="shared" si="128"/>
        <v>29384671.422652699</v>
      </c>
      <c r="D424" s="58">
        <f t="shared" si="128"/>
        <v>34111643.466267601</v>
      </c>
      <c r="E424" s="58">
        <f t="shared" si="128"/>
        <v>38146528.8564239</v>
      </c>
      <c r="F424" s="58">
        <f t="shared" si="128"/>
        <v>44996304.116455398</v>
      </c>
      <c r="G424" s="58">
        <f t="shared" si="128"/>
        <v>49869674.443468899</v>
      </c>
      <c r="H424" s="128">
        <f t="shared" si="128"/>
        <v>55234294.517704301</v>
      </c>
      <c r="I424" s="128">
        <v>56214389.640411802</v>
      </c>
      <c r="J424" s="128">
        <v>59691401.7718971</v>
      </c>
      <c r="K424" s="128">
        <v>63952495.432853997</v>
      </c>
      <c r="L424" s="128">
        <v>70148118.530456394</v>
      </c>
      <c r="M424" s="128">
        <v>76579597.915515199</v>
      </c>
      <c r="N424" s="128">
        <v>83316964.723711699</v>
      </c>
      <c r="O424" s="128">
        <v>91440476.4776292</v>
      </c>
    </row>
    <row r="425" spans="1:15" ht="18" customHeight="1"/>
    <row r="426" spans="1:15" ht="18" customHeight="1">
      <c r="A426" s="4" t="s">
        <v>223</v>
      </c>
      <c r="B426" s="4"/>
      <c r="C426" s="4"/>
      <c r="D426" s="4"/>
      <c r="E426" s="4"/>
      <c r="F426" s="4"/>
      <c r="G426" s="4"/>
      <c r="H426" s="4"/>
    </row>
    <row r="427" spans="1:15" ht="18" customHeight="1">
      <c r="F427" s="27">
        <f>F226</f>
        <v>-793962.52090593299</v>
      </c>
      <c r="G427" s="27">
        <f>G226</f>
        <v>-1931643.9843695101</v>
      </c>
      <c r="H427" s="27">
        <f>H226</f>
        <v>-812619.457202447</v>
      </c>
      <c r="I427" s="27"/>
      <c r="J427" s="27"/>
      <c r="K427" s="27"/>
      <c r="M427" s="4"/>
      <c r="O427" s="4" t="s">
        <v>114</v>
      </c>
    </row>
    <row r="428" spans="1:15" ht="18" customHeight="1">
      <c r="A428" s="131" t="s">
        <v>224</v>
      </c>
      <c r="B428" s="23">
        <v>2012</v>
      </c>
      <c r="C428" s="23">
        <v>2013</v>
      </c>
      <c r="D428" s="23">
        <v>2014</v>
      </c>
      <c r="E428" s="23">
        <v>2015</v>
      </c>
      <c r="F428" s="23">
        <v>2016</v>
      </c>
      <c r="G428" s="23">
        <v>2017</v>
      </c>
      <c r="H428" s="23">
        <v>2018</v>
      </c>
      <c r="I428" s="23">
        <v>2019</v>
      </c>
      <c r="J428" s="23">
        <v>2020</v>
      </c>
      <c r="K428" s="23">
        <v>2021</v>
      </c>
      <c r="L428" s="23">
        <v>2022</v>
      </c>
      <c r="M428" s="23">
        <v>2023</v>
      </c>
      <c r="N428" s="13" t="s">
        <v>3</v>
      </c>
      <c r="O428" s="13">
        <v>2025</v>
      </c>
    </row>
    <row r="429" spans="1:15" ht="18" customHeight="1">
      <c r="A429" s="4" t="s">
        <v>225</v>
      </c>
      <c r="B429" s="31">
        <f t="shared" ref="B429:H429" si="129">SUM(B430:B435)</f>
        <v>20543461.185143899</v>
      </c>
      <c r="C429" s="31">
        <f t="shared" si="129"/>
        <v>24780897.395280398</v>
      </c>
      <c r="D429" s="31">
        <f t="shared" si="129"/>
        <v>27399832.171442501</v>
      </c>
      <c r="E429" s="31">
        <f t="shared" si="129"/>
        <v>30070194.708251201</v>
      </c>
      <c r="F429" s="31">
        <f t="shared" si="129"/>
        <v>31063989.544491</v>
      </c>
      <c r="G429" s="31">
        <f t="shared" si="129"/>
        <v>33613796.314282998</v>
      </c>
      <c r="H429" s="37">
        <f t="shared" si="129"/>
        <v>41461250.794305898</v>
      </c>
      <c r="I429" s="37">
        <v>49173777.380525097</v>
      </c>
      <c r="J429" s="37">
        <v>50705986.257669397</v>
      </c>
      <c r="K429" s="37">
        <v>55502877.926402397</v>
      </c>
      <c r="L429" s="37">
        <v>65483964.508910097</v>
      </c>
      <c r="M429" s="37">
        <v>68498023.884052396</v>
      </c>
      <c r="N429" s="37">
        <v>71772678.799150899</v>
      </c>
      <c r="O429" s="37">
        <v>75460576.961267695</v>
      </c>
    </row>
    <row r="430" spans="1:15" ht="18" customHeight="1">
      <c r="A430" s="8" t="s">
        <v>226</v>
      </c>
      <c r="B430" s="14">
        <f>'[3]GFCF CU'!C5</f>
        <v>13307922.556403199</v>
      </c>
      <c r="C430" s="14">
        <f>'[3]GFCF CU'!D5</f>
        <v>17908861.576523598</v>
      </c>
      <c r="D430" s="14">
        <f>'[3]GFCF CU'!E5</f>
        <v>19195447.397863399</v>
      </c>
      <c r="E430" s="14">
        <f>'[3]GFCF CU'!F5</f>
        <v>22807556.3620333</v>
      </c>
      <c r="F430" s="9">
        <f>'[2]Ukuzaji Rasilimali miaka husika'!B5</f>
        <v>26727582.831736799</v>
      </c>
      <c r="G430" s="9">
        <f>'[2]Ukuzaji Rasilimali miaka husika'!C5</f>
        <v>30215510.340791602</v>
      </c>
      <c r="H430" s="9">
        <f>'[2]Ukuzaji Rasilimali miaka husika'!D5</f>
        <v>36239535.762112997</v>
      </c>
      <c r="I430" s="9">
        <v>43396944.9884395</v>
      </c>
      <c r="J430" s="9">
        <v>45044980.779482402</v>
      </c>
      <c r="K430" s="9">
        <v>48882121.2276498</v>
      </c>
      <c r="L430" s="9">
        <v>57297697.759809002</v>
      </c>
      <c r="M430" s="9">
        <v>59515118.334545001</v>
      </c>
      <c r="N430" s="9">
        <v>61341766.592009999</v>
      </c>
      <c r="O430" s="9">
        <v>64425391.833397597</v>
      </c>
    </row>
    <row r="431" spans="1:15" ht="18" customHeight="1">
      <c r="A431" s="8" t="s">
        <v>227</v>
      </c>
      <c r="B431" s="14">
        <f>'[3]GFCF CU'!C6</f>
        <v>1428849.0502822699</v>
      </c>
      <c r="C431" s="14">
        <f>'[3]GFCF CU'!D6</f>
        <v>1395037.0631522599</v>
      </c>
      <c r="D431" s="14">
        <f>'[3]GFCF CU'!E6</f>
        <v>1828606.7135107301</v>
      </c>
      <c r="E431" s="14">
        <f>'[3]GFCF CU'!F6</f>
        <v>1663027.2458577901</v>
      </c>
      <c r="F431" s="9">
        <f>'[2]Ukuzaji Rasilimali miaka husika'!B6</f>
        <v>1324557.3423927899</v>
      </c>
      <c r="G431" s="9">
        <f>'[2]Ukuzaji Rasilimali miaka husika'!C6</f>
        <v>254616.168940462</v>
      </c>
      <c r="H431" s="9">
        <f>'[2]Ukuzaji Rasilimali miaka husika'!D6</f>
        <v>1635158.7011746401</v>
      </c>
      <c r="I431" s="9">
        <v>1602766.7158272699</v>
      </c>
      <c r="J431" s="9">
        <v>1160044.4661866401</v>
      </c>
      <c r="K431" s="9">
        <v>1614661.7856724199</v>
      </c>
      <c r="L431" s="9">
        <v>2257398.7917070598</v>
      </c>
      <c r="M431" s="9">
        <v>2553495.69365612</v>
      </c>
      <c r="N431" s="9">
        <v>3397840.25115465</v>
      </c>
      <c r="O431" s="9">
        <v>3488732.99823093</v>
      </c>
    </row>
    <row r="432" spans="1:15" ht="18" customHeight="1">
      <c r="A432" s="8" t="s">
        <v>228</v>
      </c>
      <c r="B432" s="14">
        <f>'[3]GFCF CU'!C7</f>
        <v>4198641.7193728397</v>
      </c>
      <c r="C432" s="14">
        <f>'[3]GFCF CU'!D7</f>
        <v>3599449.5671289</v>
      </c>
      <c r="D432" s="14">
        <f>'[3]GFCF CU'!E7</f>
        <v>4154297.6698184102</v>
      </c>
      <c r="E432" s="14">
        <f>'[3]GFCF CU'!F7</f>
        <v>3194486.4323083698</v>
      </c>
      <c r="F432" s="9">
        <f>'[2]Ukuzaji Rasilimali miaka husika'!B7</f>
        <v>992118.43154875597</v>
      </c>
      <c r="G432" s="9">
        <f>'[2]Ukuzaji Rasilimali miaka husika'!C7</f>
        <v>1004996.55573969</v>
      </c>
      <c r="H432" s="9">
        <f>'[2]Ukuzaji Rasilimali miaka husika'!D7</f>
        <v>1441146.78218111</v>
      </c>
      <c r="I432" s="9">
        <v>1761955.1948887601</v>
      </c>
      <c r="J432" s="9">
        <v>1607099.05383267</v>
      </c>
      <c r="K432" s="9">
        <v>1870536.0462557699</v>
      </c>
      <c r="L432" s="9">
        <v>2369155.6195871099</v>
      </c>
      <c r="M432" s="9">
        <v>2480040.7816887</v>
      </c>
      <c r="N432" s="9">
        <v>2788875.7305692998</v>
      </c>
      <c r="O432" s="9">
        <v>2959039.5893236198</v>
      </c>
    </row>
    <row r="433" spans="1:16" ht="18" customHeight="1">
      <c r="A433" s="8" t="s">
        <v>229</v>
      </c>
      <c r="B433" s="14">
        <f>'[3]GFCF CU'!C8</f>
        <v>875770.12664628704</v>
      </c>
      <c r="C433" s="14">
        <f>'[3]GFCF CU'!D8</f>
        <v>987751.91172191396</v>
      </c>
      <c r="D433" s="14">
        <f>'[3]GFCF CU'!E8</f>
        <v>1156587.69224635</v>
      </c>
      <c r="E433" s="14">
        <f>'[3]GFCF CU'!F8</f>
        <v>1172391.1255115501</v>
      </c>
      <c r="F433" s="9">
        <f>'[2]Ukuzaji Rasilimali miaka husika'!B8</f>
        <v>453275.41276301799</v>
      </c>
      <c r="G433" s="9">
        <f>'[2]Ukuzaji Rasilimali miaka husika'!C8</f>
        <v>359355.56712820899</v>
      </c>
      <c r="H433" s="9">
        <f>'[2]Ukuzaji Rasilimali miaka husika'!D8</f>
        <v>396023.52965528402</v>
      </c>
      <c r="I433" s="9">
        <v>486032.37914448098</v>
      </c>
      <c r="J433" s="9">
        <v>524238.73834456899</v>
      </c>
      <c r="K433" s="9">
        <v>544986.85362126003</v>
      </c>
      <c r="L433" s="9">
        <v>695993.05833235604</v>
      </c>
      <c r="M433" s="9">
        <v>753692.12103622104</v>
      </c>
      <c r="N433" s="9">
        <v>870286.49613699003</v>
      </c>
      <c r="O433" s="9">
        <v>934014.25775947596</v>
      </c>
    </row>
    <row r="434" spans="1:16" ht="18" customHeight="1">
      <c r="A434" s="8" t="s">
        <v>230</v>
      </c>
      <c r="B434" s="14">
        <f>'[3]GFCF CU'!C9</f>
        <v>254212.162367902</v>
      </c>
      <c r="C434" s="14">
        <f>'[3]GFCF CU'!D9</f>
        <v>297937.46221475903</v>
      </c>
      <c r="D434" s="14">
        <f>'[3]GFCF CU'!E9</f>
        <v>330524.62856400001</v>
      </c>
      <c r="E434" s="14">
        <f>'[3]GFCF CU'!F9</f>
        <v>375399.01686473499</v>
      </c>
      <c r="F434" s="9">
        <f>'[2]Ukuzaji Rasilimali miaka husika'!B9</f>
        <v>521406.318724941</v>
      </c>
      <c r="G434" s="9">
        <f>'[2]Ukuzaji Rasilimali miaka husika'!C9</f>
        <v>580671.96034710295</v>
      </c>
      <c r="H434" s="9">
        <f>'[2]Ukuzaji Rasilimali miaka husika'!D9</f>
        <v>652842.02093451901</v>
      </c>
      <c r="I434" s="9">
        <v>684093.51777819998</v>
      </c>
      <c r="J434" s="9">
        <v>778691.93033868505</v>
      </c>
      <c r="K434" s="9">
        <v>843622.02528546902</v>
      </c>
      <c r="L434" s="9">
        <v>978342.30528477998</v>
      </c>
      <c r="M434" s="9">
        <v>1072329.8058621199</v>
      </c>
      <c r="N434" s="9">
        <v>1122548.7957424601</v>
      </c>
      <c r="O434" s="9">
        <v>1188968.2691889</v>
      </c>
    </row>
    <row r="435" spans="1:16" ht="18" customHeight="1">
      <c r="A435" s="8" t="s">
        <v>231</v>
      </c>
      <c r="B435" s="14">
        <f>'[3]GFCF CU'!C10</f>
        <v>478065.57007134898</v>
      </c>
      <c r="C435" s="14">
        <f>'[3]GFCF CU'!D10</f>
        <v>591859.814538943</v>
      </c>
      <c r="D435" s="14">
        <f>'[3]GFCF CU'!E10</f>
        <v>734368.06943966995</v>
      </c>
      <c r="E435" s="14">
        <f>'[3]GFCF CU'!F10</f>
        <v>857334.52567551495</v>
      </c>
      <c r="F435" s="9">
        <f>'[2]Ukuzaji Rasilimali miaka husika'!B10</f>
        <v>1045049.2073247</v>
      </c>
      <c r="G435" s="9">
        <f>'[2]Ukuzaji Rasilimali miaka husika'!C10</f>
        <v>1198645.7213359501</v>
      </c>
      <c r="H435" s="9">
        <f>'[2]Ukuzaji Rasilimali miaka husika'!D10</f>
        <v>1096543.9982473899</v>
      </c>
      <c r="I435" s="9">
        <v>1241984.58444686</v>
      </c>
      <c r="J435" s="9">
        <v>1590931.2894844401</v>
      </c>
      <c r="K435" s="9">
        <v>1746949.98791763</v>
      </c>
      <c r="L435" s="9">
        <v>1885376.97418978</v>
      </c>
      <c r="M435" s="9">
        <v>2123347.1472642701</v>
      </c>
      <c r="N435" s="9">
        <v>2251360.93353748</v>
      </c>
      <c r="O435" s="9">
        <v>2464430.0133671402</v>
      </c>
    </row>
    <row r="436" spans="1:16" ht="18" customHeight="1">
      <c r="A436" s="8" t="s">
        <v>232</v>
      </c>
      <c r="B436" s="14">
        <f>'[3]GFCF CU'!C12</f>
        <v>806020.59173242899</v>
      </c>
      <c r="C436" s="14">
        <f>'[3]GFCF CU'!D12</f>
        <v>766580.56396403303</v>
      </c>
      <c r="D436" s="14">
        <f>'[3]GFCF CU'!E12</f>
        <v>756477.41853637504</v>
      </c>
      <c r="E436" s="14">
        <f>'[3]GFCF CU'!F12</f>
        <v>903043.11416268698</v>
      </c>
      <c r="F436" s="9">
        <f>[4]Aggregates!B431</f>
        <v>31063989.544491</v>
      </c>
      <c r="G436" s="9">
        <f>[4]Aggregates!C431</f>
        <v>33613796.314282998</v>
      </c>
      <c r="H436" s="9">
        <f>[4]Aggregates!D431</f>
        <v>41461250.794305898</v>
      </c>
      <c r="I436" s="9">
        <v>228991.31287535999</v>
      </c>
      <c r="J436" s="9">
        <v>329584.47580967</v>
      </c>
      <c r="K436" s="9">
        <v>351571.46254145697</v>
      </c>
      <c r="L436" s="9">
        <v>351215.93192329799</v>
      </c>
      <c r="M436" s="9">
        <v>360207.02440430102</v>
      </c>
      <c r="N436" s="9">
        <v>467139.065623531</v>
      </c>
      <c r="O436" s="9">
        <v>696253.064798226</v>
      </c>
    </row>
    <row r="437" spans="1:16" ht="18" customHeight="1">
      <c r="A437" s="8" t="s">
        <v>233</v>
      </c>
      <c r="B437" s="14">
        <f>'[3]GFCF CU'!C13</f>
        <v>365105.53304368502</v>
      </c>
      <c r="C437" s="14">
        <f>'[3]GFCF CU'!D13</f>
        <v>1797044.33597124</v>
      </c>
      <c r="D437" s="14">
        <f>'[3]GFCF CU'!E13</f>
        <v>2947142.8439368401</v>
      </c>
      <c r="E437" s="14">
        <f>'[3]GFCF CU'!F13</f>
        <v>-65635.900636056904</v>
      </c>
      <c r="F437" s="9">
        <f>[4]Aggregates!B432</f>
        <v>198923.36235058401</v>
      </c>
      <c r="G437" s="9">
        <f>[4]Aggregates!C432</f>
        <v>177107.50199416801</v>
      </c>
      <c r="H437" s="9">
        <f>[4]Aggregates!D432</f>
        <v>215734.10783347799</v>
      </c>
      <c r="I437" s="9">
        <v>244393.604618368</v>
      </c>
      <c r="J437" s="9">
        <v>163319.07015627201</v>
      </c>
      <c r="K437" s="9">
        <v>4665076.5480355797</v>
      </c>
      <c r="L437" s="9">
        <v>7124494.1636365699</v>
      </c>
      <c r="M437" s="9">
        <v>5102080.0793176899</v>
      </c>
      <c r="N437" s="9">
        <v>10307520.7056941</v>
      </c>
      <c r="O437" s="9">
        <v>9359980.4265745804</v>
      </c>
    </row>
    <row r="438" spans="1:16" ht="18" customHeight="1">
      <c r="A438" s="83" t="s">
        <v>234</v>
      </c>
      <c r="B438" s="58">
        <f t="shared" ref="B438:H438" si="130">SUM(B429,B436,B437)</f>
        <v>21714587.309920002</v>
      </c>
      <c r="C438" s="58">
        <f t="shared" si="130"/>
        <v>27344522.2952157</v>
      </c>
      <c r="D438" s="58">
        <f t="shared" si="130"/>
        <v>31103452.433915701</v>
      </c>
      <c r="E438" s="58">
        <f t="shared" si="130"/>
        <v>30907601.9217779</v>
      </c>
      <c r="F438" s="58">
        <f t="shared" si="130"/>
        <v>62326902.451332703</v>
      </c>
      <c r="G438" s="58">
        <f t="shared" si="130"/>
        <v>67404700.130560204</v>
      </c>
      <c r="H438" s="58">
        <f t="shared" si="130"/>
        <v>83138235.696445301</v>
      </c>
      <c r="I438" s="58">
        <v>49647162.298018798</v>
      </c>
      <c r="J438" s="58">
        <v>51198889.803635299</v>
      </c>
      <c r="K438" s="58">
        <v>60519525.936979398</v>
      </c>
      <c r="L438" s="58">
        <v>72959674.604469895</v>
      </c>
      <c r="M438" s="132">
        <v>73960310.987774402</v>
      </c>
      <c r="N438" s="132">
        <v>82547338.570468396</v>
      </c>
      <c r="O438" s="132">
        <v>85516810.452640504</v>
      </c>
      <c r="P438" s="61"/>
    </row>
    <row r="439" spans="1:16" ht="18" customHeight="1">
      <c r="A439" s="4"/>
      <c r="B439" s="14"/>
      <c r="C439" s="14"/>
      <c r="D439" s="14"/>
      <c r="E439" s="14"/>
      <c r="F439" s="14">
        <f>(F430/F$429)*F$224</f>
        <v>26727582.831736799</v>
      </c>
      <c r="G439" s="14">
        <f>(G430/G$429)*G$224</f>
        <v>30215510.340791602</v>
      </c>
      <c r="H439" s="14">
        <f>(H430/H$429)*H$224</f>
        <v>36239535.762112997</v>
      </c>
      <c r="I439" s="14"/>
      <c r="J439" s="14"/>
      <c r="K439" s="14"/>
      <c r="L439" s="14"/>
      <c r="M439" s="14"/>
      <c r="N439" s="14"/>
      <c r="O439" s="14"/>
    </row>
    <row r="440" spans="1:16" ht="18" customHeight="1">
      <c r="A440" s="4"/>
      <c r="B440" s="133"/>
      <c r="C440" s="133"/>
      <c r="D440" s="133"/>
      <c r="E440" s="133"/>
      <c r="F440" s="14">
        <f>(F431/$F$429)*F$224</f>
        <v>1324557.3423927899</v>
      </c>
      <c r="G440" s="14">
        <f>(G431/$F$429)*G$224</f>
        <v>275515.67479218298</v>
      </c>
      <c r="H440" s="14">
        <f>(H431/$F$429)*H$224</f>
        <v>2182453.8957172199</v>
      </c>
      <c r="I440" s="14"/>
      <c r="J440" s="14"/>
      <c r="K440" s="14"/>
      <c r="L440" s="14"/>
      <c r="M440" s="14"/>
      <c r="N440" s="14"/>
      <c r="O440" s="14"/>
    </row>
    <row r="441" spans="1:16" ht="18" customHeight="1">
      <c r="A441" s="4" t="s">
        <v>235</v>
      </c>
      <c r="B441" s="4"/>
      <c r="C441" s="4"/>
      <c r="D441" s="4"/>
      <c r="E441" s="4"/>
      <c r="F441" s="4"/>
      <c r="G441" s="4"/>
      <c r="H441" s="4"/>
    </row>
    <row r="442" spans="1:16" ht="18" customHeight="1">
      <c r="M442" s="4"/>
      <c r="N442" s="4" t="s">
        <v>114</v>
      </c>
    </row>
    <row r="443" spans="1:16" ht="18" customHeight="1">
      <c r="A443" s="3" t="s">
        <v>224</v>
      </c>
      <c r="B443" s="23">
        <v>2012</v>
      </c>
      <c r="C443" s="23">
        <v>2013</v>
      </c>
      <c r="D443" s="23">
        <v>2014</v>
      </c>
      <c r="E443" s="23">
        <v>2015</v>
      </c>
      <c r="F443" s="23">
        <v>2016</v>
      </c>
      <c r="G443" s="23">
        <v>2017</v>
      </c>
      <c r="H443" s="23">
        <v>2018</v>
      </c>
      <c r="I443" s="23">
        <v>2019</v>
      </c>
      <c r="J443" s="23">
        <v>2020</v>
      </c>
      <c r="K443" s="23">
        <v>2021</v>
      </c>
      <c r="L443" s="23">
        <v>2022</v>
      </c>
      <c r="M443" s="23">
        <v>2023</v>
      </c>
      <c r="N443" s="13" t="s">
        <v>3</v>
      </c>
      <c r="O443" s="129">
        <v>2025</v>
      </c>
    </row>
    <row r="444" spans="1:16" ht="18" customHeight="1">
      <c r="A444" s="4" t="s">
        <v>225</v>
      </c>
      <c r="B444" s="27">
        <f t="shared" ref="B444:H444" si="131">SUM(B445:B448)</f>
        <v>20543460.756384</v>
      </c>
      <c r="C444" s="27">
        <f t="shared" si="131"/>
        <v>24780897.395280398</v>
      </c>
      <c r="D444" s="27">
        <f t="shared" si="131"/>
        <v>27399831.7069382</v>
      </c>
      <c r="E444" s="27">
        <f t="shared" si="131"/>
        <v>30070194.708251201</v>
      </c>
      <c r="F444" s="27">
        <f t="shared" si="131"/>
        <v>31063989.544491</v>
      </c>
      <c r="G444" s="27">
        <f t="shared" si="131"/>
        <v>33613796.314282998</v>
      </c>
      <c r="H444" s="37">
        <f t="shared" si="131"/>
        <v>41461250.794305898</v>
      </c>
      <c r="I444" s="37">
        <v>49173777.380525097</v>
      </c>
      <c r="J444" s="37">
        <v>50705986.257669397</v>
      </c>
      <c r="K444" s="37">
        <v>55502877.926402397</v>
      </c>
      <c r="L444" s="37">
        <v>65483964.508910097</v>
      </c>
      <c r="M444" s="37">
        <v>68498023.884052396</v>
      </c>
      <c r="N444" s="37">
        <v>71772678.799150899</v>
      </c>
      <c r="O444" s="37">
        <v>75460576.961267695</v>
      </c>
    </row>
    <row r="445" spans="1:16" ht="18" customHeight="1">
      <c r="A445" s="8" t="s">
        <v>236</v>
      </c>
      <c r="B445" s="91">
        <f>'[3]GFCF NATION 7B'!B6</f>
        <v>4930430.1015321696</v>
      </c>
      <c r="C445" s="91">
        <f>'[3]GFCF NATION 7B'!C6</f>
        <v>5451796.7549616899</v>
      </c>
      <c r="D445" s="91">
        <f>'[3]GFCF NATION 7B'!D6</f>
        <v>6549213.49930814</v>
      </c>
      <c r="E445" s="91">
        <f>'[3]GFCF NATION 7B'!E6</f>
        <v>7219842.9648107002</v>
      </c>
      <c r="F445" s="134">
        <f>'[6]Ukuzaji rasilimali Kisekta'!B6</f>
        <v>7828120.0088727204</v>
      </c>
      <c r="G445" s="134">
        <f>'[6]Ukuzaji rasilimali Kisekta'!C6</f>
        <v>8705973.2453993</v>
      </c>
      <c r="H445" s="134">
        <f>'[6]Ukuzaji rasilimali Kisekta'!D6</f>
        <v>10799786.883546799</v>
      </c>
      <c r="I445" s="134">
        <v>12391783.420897</v>
      </c>
      <c r="J445" s="134">
        <v>13132850.4407364</v>
      </c>
      <c r="K445" s="134">
        <v>13986715.6671363</v>
      </c>
      <c r="L445" s="134">
        <v>16060425.294777</v>
      </c>
      <c r="M445" s="134">
        <v>16439525.732172601</v>
      </c>
      <c r="N445" s="134">
        <v>17600311.3999645</v>
      </c>
      <c r="O445" s="134">
        <v>18804987.716582399</v>
      </c>
    </row>
    <row r="446" spans="1:16" ht="18" customHeight="1">
      <c r="A446" s="8" t="s">
        <v>237</v>
      </c>
      <c r="B446" s="91">
        <f>'[3]GFCF NATION 7B'!B7</f>
        <v>534129.92766598496</v>
      </c>
      <c r="C446" s="91">
        <f>'[3]GFCF NATION 7B'!C7</f>
        <v>545179.66989617003</v>
      </c>
      <c r="D446" s="91">
        <f>'[3]GFCF NATION 7B'!D7</f>
        <v>534350.02328762296</v>
      </c>
      <c r="E446" s="91">
        <f>'[3]GFCF NATION 7B'!E7</f>
        <v>589169.268607573</v>
      </c>
      <c r="F446" s="134">
        <f>'[6]Ukuzaji rasilimali Kisekta'!B7</f>
        <v>652343.20016425196</v>
      </c>
      <c r="G446" s="134">
        <f>'[6]Ukuzaji rasilimali Kisekta'!C7</f>
        <v>806731.11154279194</v>
      </c>
      <c r="H446" s="134">
        <f>'[6]Ukuzaji rasilimali Kisekta'!D7</f>
        <v>910326.86374723597</v>
      </c>
      <c r="I446" s="134">
        <v>1032648.4064332</v>
      </c>
      <c r="J446" s="134">
        <v>1216943.67018406</v>
      </c>
      <c r="K446" s="134">
        <v>1358470.45509887</v>
      </c>
      <c r="L446" s="134">
        <v>1674125.7483456</v>
      </c>
      <c r="M446" s="134">
        <v>1780948.6209853599</v>
      </c>
      <c r="N446" s="134">
        <v>1887043.6964910401</v>
      </c>
      <c r="O446" s="134">
        <v>1963597.1327356601</v>
      </c>
    </row>
    <row r="447" spans="1:16" ht="18" customHeight="1">
      <c r="A447" s="8" t="s">
        <v>238</v>
      </c>
      <c r="B447" s="91">
        <f>'[3]GFCF NATION 7B'!B8</f>
        <v>554673.38642236905</v>
      </c>
      <c r="C447" s="91">
        <f>'[3]GFCF NATION 7B'!C8</f>
        <v>545179.66709616897</v>
      </c>
      <c r="D447" s="91">
        <f>'[3]GFCF NATION 7B'!D8</f>
        <v>586414.90501897805</v>
      </c>
      <c r="E447" s="91">
        <f>'[3]GFCF NATION 7B'!E8</f>
        <v>812232.33354120306</v>
      </c>
      <c r="F447" s="134">
        <f>'[6]Ukuzaji rasilimali Kisekta'!B8</f>
        <v>745535.14647964702</v>
      </c>
      <c r="G447" s="134">
        <f>'[6]Ukuzaji rasilimali Kisekta'!C8</f>
        <v>873958.70417135803</v>
      </c>
      <c r="H447" s="134">
        <f>'[6]Ukuzaji rasilimali Kisekta'!D8</f>
        <v>868948.36994054297</v>
      </c>
      <c r="I447" s="134">
        <v>1180169.70324563</v>
      </c>
      <c r="J447" s="134">
        <v>1318355.6426994</v>
      </c>
      <c r="K447" s="134">
        <v>1444599.4425731001</v>
      </c>
      <c r="L447" s="134">
        <v>1677344.7548622701</v>
      </c>
      <c r="M447" s="134">
        <v>1849446.64486942</v>
      </c>
      <c r="N447" s="134">
        <v>2041273.22937733</v>
      </c>
      <c r="O447" s="134">
        <v>2144790.9784009699</v>
      </c>
    </row>
    <row r="448" spans="1:16" ht="18" customHeight="1">
      <c r="A448" s="8" t="s">
        <v>239</v>
      </c>
      <c r="B448" s="91">
        <f>'[3]GFCF NATION 7B'!B9</f>
        <v>14524227.3407635</v>
      </c>
      <c r="C448" s="91">
        <f>'[3]GFCF NATION 7B'!C9</f>
        <v>18238741.303326402</v>
      </c>
      <c r="D448" s="91">
        <f>'[3]GFCF NATION 7B'!D9</f>
        <v>19729853.279323399</v>
      </c>
      <c r="E448" s="91">
        <f>'[3]GFCF NATION 7B'!E9</f>
        <v>21448950.141291801</v>
      </c>
      <c r="F448" s="134">
        <f>'[6]Ukuzaji rasilimali Kisekta'!B9</f>
        <v>21837991.188974399</v>
      </c>
      <c r="G448" s="134">
        <f>'[6]Ukuzaji rasilimali Kisekta'!C9</f>
        <v>23227133.2531696</v>
      </c>
      <c r="H448" s="134">
        <f>'[6]Ukuzaji rasilimali Kisekta'!D9</f>
        <v>28882188.6770714</v>
      </c>
      <c r="I448" s="134">
        <v>34569175.8499493</v>
      </c>
      <c r="J448" s="134">
        <v>35037836.504049502</v>
      </c>
      <c r="K448" s="134">
        <v>38713092.361594103</v>
      </c>
      <c r="L448" s="134">
        <v>46072068.710925199</v>
      </c>
      <c r="M448" s="134">
        <v>48428102.886025101</v>
      </c>
      <c r="N448" s="134">
        <v>50244050.473317899</v>
      </c>
      <c r="O448" s="134">
        <v>52547201.133548602</v>
      </c>
    </row>
    <row r="449" spans="1:20" ht="18" customHeight="1">
      <c r="A449" s="8" t="s">
        <v>232</v>
      </c>
      <c r="B449" s="91">
        <f>'[3]GFCF NATION 7B'!B10</f>
        <v>806020.59173242899</v>
      </c>
      <c r="C449" s="91">
        <f>'[3]GFCF NATION 7B'!C10</f>
        <v>766580.56396403303</v>
      </c>
      <c r="D449" s="91">
        <f>'[3]GFCF NATION 7B'!D10</f>
        <v>756477.41853637504</v>
      </c>
      <c r="E449" s="91">
        <f>'[3]GFCF NATION 7B'!E10</f>
        <v>903043.11416268698</v>
      </c>
      <c r="F449" s="91">
        <f>'[2]Ukuzaji rasilimali Kisekta'!B10</f>
        <v>198923.36235058401</v>
      </c>
      <c r="G449" s="91">
        <f>'[2]Ukuzaji rasilimali Kisekta'!C10</f>
        <v>177107.50199416801</v>
      </c>
      <c r="H449" s="91">
        <f>'[2]Ukuzaji rasilimali Kisekta'!D10</f>
        <v>215734.10783347799</v>
      </c>
      <c r="I449" s="91">
        <v>228991.31287535999</v>
      </c>
      <c r="J449" s="91">
        <v>329584.47580967</v>
      </c>
      <c r="K449" s="91">
        <v>351571.46254145697</v>
      </c>
      <c r="L449" s="91">
        <v>351215.93192329799</v>
      </c>
      <c r="M449" s="91">
        <v>360207.02440430102</v>
      </c>
      <c r="N449" s="91">
        <v>467139.065623531</v>
      </c>
      <c r="O449" s="91">
        <v>696253.064798226</v>
      </c>
    </row>
    <row r="450" spans="1:20" ht="18" customHeight="1">
      <c r="A450" s="8" t="s">
        <v>233</v>
      </c>
      <c r="B450" s="91">
        <f>'[3]GDP EXP CU'!B13</f>
        <v>365105.53304368502</v>
      </c>
      <c r="C450" s="91">
        <f>'[3]GDP EXP CU'!C13</f>
        <v>1797044.33597124</v>
      </c>
      <c r="D450" s="91">
        <f>'[3]GDP EXP CU'!D13</f>
        <v>2947142.8439368401</v>
      </c>
      <c r="E450" s="91">
        <f>'[3]GDP EXP CU'!E13</f>
        <v>-65635.900636056904</v>
      </c>
      <c r="F450" s="134">
        <f>'[6]Ukuzaji rasilimali Kisekta'!B11</f>
        <v>-793962.52090593299</v>
      </c>
      <c r="G450" s="134">
        <f>'[6]Ukuzaji rasilimali Kisekta'!C11</f>
        <v>-1931643.9843695101</v>
      </c>
      <c r="H450" s="134">
        <f>'[6]Ukuzaji rasilimali Kisekta'!D11</f>
        <v>-812619.457202447</v>
      </c>
      <c r="I450" s="134">
        <v>244393.604618368</v>
      </c>
      <c r="J450" s="134">
        <v>163319.07015627201</v>
      </c>
      <c r="K450" s="134">
        <v>4665076.5480355797</v>
      </c>
      <c r="L450" s="134">
        <v>7124494.1636365699</v>
      </c>
      <c r="M450" s="134">
        <v>5102080.0793176899</v>
      </c>
      <c r="N450" s="134">
        <v>10307520.7056941</v>
      </c>
      <c r="O450" s="134">
        <v>9359980.4265745804</v>
      </c>
    </row>
    <row r="451" spans="1:20" ht="18" customHeight="1">
      <c r="A451" s="83" t="s">
        <v>234</v>
      </c>
      <c r="B451" s="105">
        <f t="shared" ref="B451:H451" si="132">SUM(B444,B449,B450)</f>
        <v>21714586.881160099</v>
      </c>
      <c r="C451" s="105">
        <f t="shared" si="132"/>
        <v>27344522.2952157</v>
      </c>
      <c r="D451" s="105">
        <f t="shared" si="132"/>
        <v>31103451.969411399</v>
      </c>
      <c r="E451" s="105">
        <f t="shared" si="132"/>
        <v>30907601.9217779</v>
      </c>
      <c r="F451" s="105">
        <f t="shared" si="132"/>
        <v>30468950.385935701</v>
      </c>
      <c r="G451" s="105">
        <f t="shared" si="132"/>
        <v>31859259.831907701</v>
      </c>
      <c r="H451" s="135">
        <f t="shared" si="132"/>
        <v>40864365.444936998</v>
      </c>
      <c r="I451" s="135">
        <v>49647162.298018798</v>
      </c>
      <c r="J451" s="135">
        <v>51198889.803635299</v>
      </c>
      <c r="K451" s="135">
        <v>60519525.936979398</v>
      </c>
      <c r="L451" s="135">
        <v>72959674.604469895</v>
      </c>
      <c r="M451" s="135">
        <v>73960310.987774402</v>
      </c>
      <c r="N451" s="135">
        <v>82547338.570468396</v>
      </c>
      <c r="O451" s="135">
        <v>85516810.452640504</v>
      </c>
    </row>
    <row r="452" spans="1:20" ht="18" customHeight="1">
      <c r="B452" s="80"/>
      <c r="C452" s="80"/>
      <c r="D452" s="80"/>
      <c r="E452" s="80"/>
      <c r="F452" s="80"/>
      <c r="G452" s="80"/>
      <c r="H452" s="80"/>
      <c r="I452" s="80"/>
      <c r="J452" s="80"/>
      <c r="K452" s="80"/>
    </row>
    <row r="453" spans="1:20" ht="18" customHeight="1">
      <c r="A453" s="4" t="s">
        <v>240</v>
      </c>
      <c r="B453" s="4"/>
      <c r="C453" s="4"/>
      <c r="D453" s="4"/>
      <c r="E453" s="4"/>
      <c r="F453" s="4"/>
      <c r="G453" s="4"/>
      <c r="H453" s="4"/>
    </row>
    <row r="454" spans="1:20" ht="18" customHeight="1">
      <c r="M454" s="4"/>
      <c r="O454" s="4" t="s">
        <v>114</v>
      </c>
    </row>
    <row r="455" spans="1:20" ht="18" customHeight="1">
      <c r="A455" s="131" t="s">
        <v>224</v>
      </c>
      <c r="B455" s="23">
        <v>2012</v>
      </c>
      <c r="C455" s="23">
        <v>2013</v>
      </c>
      <c r="D455" s="23">
        <v>2014</v>
      </c>
      <c r="E455" s="23">
        <v>2015</v>
      </c>
      <c r="F455" s="23">
        <v>2016</v>
      </c>
      <c r="G455" s="23">
        <v>2017</v>
      </c>
      <c r="H455" s="23">
        <v>2018</v>
      </c>
      <c r="I455" s="23">
        <v>2019</v>
      </c>
      <c r="J455" s="23">
        <v>2020</v>
      </c>
      <c r="K455" s="23">
        <v>2021</v>
      </c>
      <c r="L455" s="23">
        <v>2022</v>
      </c>
      <c r="M455" s="12">
        <v>2023</v>
      </c>
      <c r="N455" s="13" t="s">
        <v>3</v>
      </c>
      <c r="O455" s="13">
        <v>2025</v>
      </c>
      <c r="P455" s="6"/>
      <c r="Q455" s="6"/>
      <c r="R455" s="6"/>
      <c r="S455" s="6"/>
      <c r="T455" s="6"/>
    </row>
    <row r="456" spans="1:20" ht="18" customHeight="1">
      <c r="A456" s="4" t="s">
        <v>225</v>
      </c>
      <c r="B456" s="32">
        <f t="shared" ref="B456:H456" si="133">SUM(B457:B462)</f>
        <v>22298478.867274798</v>
      </c>
      <c r="C456" s="32">
        <f t="shared" si="133"/>
        <v>26190461.029016402</v>
      </c>
      <c r="D456" s="32">
        <f t="shared" si="133"/>
        <v>28081728.250502098</v>
      </c>
      <c r="E456" s="32">
        <f t="shared" si="133"/>
        <v>30070194.708251201</v>
      </c>
      <c r="F456" s="32">
        <f t="shared" si="133"/>
        <v>36671118.525243402</v>
      </c>
      <c r="G456" s="32">
        <f t="shared" si="133"/>
        <v>39897727.580574803</v>
      </c>
      <c r="H456" s="37">
        <f t="shared" si="133"/>
        <v>44290722.113987297</v>
      </c>
      <c r="I456" s="37">
        <v>49173777.380525097</v>
      </c>
      <c r="J456" s="37">
        <v>50686822.418552302</v>
      </c>
      <c r="K456" s="37">
        <v>54256837.478432901</v>
      </c>
      <c r="L456" s="37">
        <v>56675648.6324431</v>
      </c>
      <c r="M456" s="37">
        <v>58087991.021104999</v>
      </c>
      <c r="N456" s="37">
        <v>60376075.2200756</v>
      </c>
      <c r="O456" s="37">
        <v>62797966.024856001</v>
      </c>
    </row>
    <row r="457" spans="1:20" ht="18" customHeight="1">
      <c r="A457" s="8" t="s">
        <v>226</v>
      </c>
      <c r="B457" s="14">
        <f>'[7]GFCF KP'!B4</f>
        <v>14855880.7980529</v>
      </c>
      <c r="C457" s="14">
        <f>'[7]GFCF KP'!C4</f>
        <v>19218435.976027202</v>
      </c>
      <c r="D457" s="14">
        <f>'[7]GFCF KP'!D4</f>
        <v>19485102.838061299</v>
      </c>
      <c r="E457" s="14">
        <f>'[7]GFCF KP'!E4</f>
        <v>22807556.3620333</v>
      </c>
      <c r="F457" s="134">
        <f>'[6]Ukuzaji Rasilimali bei 2019'!B5</f>
        <v>28926831.8386456</v>
      </c>
      <c r="G457" s="134">
        <f>'[6]Ukuzaji Rasilimali bei 2019'!C5</f>
        <v>32802607.468430001</v>
      </c>
      <c r="H457" s="134">
        <f>'[6]Ukuzaji Rasilimali bei 2019'!D5</f>
        <v>36502958.355445303</v>
      </c>
      <c r="I457" s="134">
        <v>43396944.9884395</v>
      </c>
      <c r="J457" s="134">
        <v>41880557.066023402</v>
      </c>
      <c r="K457" s="134">
        <v>44830322.1589555</v>
      </c>
      <c r="L457" s="134">
        <v>46875300.696825802</v>
      </c>
      <c r="M457" s="134">
        <v>46901780.053341903</v>
      </c>
      <c r="N457" s="134">
        <v>47296176.127707496</v>
      </c>
      <c r="O457" s="134">
        <v>49197304.569021799</v>
      </c>
    </row>
    <row r="458" spans="1:20" ht="18" customHeight="1">
      <c r="A458" s="8" t="s">
        <v>227</v>
      </c>
      <c r="B458" s="14">
        <f>'[7]GFCF KP'!B5</f>
        <v>1336722.47882451</v>
      </c>
      <c r="C458" s="14">
        <f>'[7]GFCF KP'!C5</f>
        <v>1218733.11599805</v>
      </c>
      <c r="D458" s="14">
        <f>'[7]GFCF KP'!D5</f>
        <v>2044516.73519901</v>
      </c>
      <c r="E458" s="14">
        <f>'[7]GFCF KP'!E5</f>
        <v>1663027.2458577901</v>
      </c>
      <c r="F458" s="134">
        <f>'[6]Ukuzaji Rasilimali bei 2019'!B6</f>
        <v>1444285.9484798601</v>
      </c>
      <c r="G458" s="134">
        <f>'[6]Ukuzaji Rasilimali bei 2019'!C6</f>
        <v>1009168.63150465</v>
      </c>
      <c r="H458" s="134">
        <f>'[6]Ukuzaji Rasilimali bei 2019'!D6</f>
        <v>1774952.79553158</v>
      </c>
      <c r="I458" s="134">
        <v>1602766.7158272699</v>
      </c>
      <c r="J458" s="134">
        <v>1929768.7845497499</v>
      </c>
      <c r="K458" s="134">
        <v>1975941.0953845</v>
      </c>
      <c r="L458" s="134">
        <v>2119080.0231973799</v>
      </c>
      <c r="M458" s="134">
        <v>2802076.3438276802</v>
      </c>
      <c r="N458" s="134">
        <v>4659950.1028388897</v>
      </c>
      <c r="O458" s="134">
        <v>4747254.6123535298</v>
      </c>
    </row>
    <row r="459" spans="1:20" ht="18" customHeight="1">
      <c r="A459" s="8" t="s">
        <v>228</v>
      </c>
      <c r="B459" s="14">
        <f>'[7]GFCF KP'!B6</f>
        <v>4280351.6343265697</v>
      </c>
      <c r="C459" s="14">
        <f>'[7]GFCF KP'!C6</f>
        <v>3713747.7600064599</v>
      </c>
      <c r="D459" s="14">
        <f>'[7]GFCF KP'!D6</f>
        <v>4229094.7364019901</v>
      </c>
      <c r="E459" s="14">
        <f>'[7]GFCF KP'!E6</f>
        <v>3194486.4323083698</v>
      </c>
      <c r="F459" s="134">
        <f>'[6]Ukuzaji Rasilimali bei 2019'!B7</f>
        <v>3436711.7946062698</v>
      </c>
      <c r="G459" s="134">
        <f>'[6]Ukuzaji Rasilimali bei 2019'!C7</f>
        <v>3221693.20600075</v>
      </c>
      <c r="H459" s="134">
        <f>'[6]Ukuzaji Rasilimali bei 2019'!D7</f>
        <v>3049272.2989488002</v>
      </c>
      <c r="I459" s="134">
        <v>1761955.1948887601</v>
      </c>
      <c r="J459" s="134">
        <v>3403755.2200053302</v>
      </c>
      <c r="K459" s="134">
        <v>3733237.9632843402</v>
      </c>
      <c r="L459" s="134">
        <v>3803242.0109061701</v>
      </c>
      <c r="M459" s="134">
        <v>4714601.4539487502</v>
      </c>
      <c r="N459" s="134">
        <v>4650023.4103509197</v>
      </c>
      <c r="O459" s="134">
        <v>4936944.8295036601</v>
      </c>
    </row>
    <row r="460" spans="1:20" ht="18" customHeight="1">
      <c r="A460" s="8" t="s">
        <v>229</v>
      </c>
      <c r="B460" s="14">
        <f>'[7]GFCF KP'!B7</f>
        <v>990970.69708322105</v>
      </c>
      <c r="C460" s="14">
        <f>'[7]GFCF KP'!C7</f>
        <v>1061608.66488235</v>
      </c>
      <c r="D460" s="14">
        <f>'[7]GFCF KP'!D7</f>
        <v>1200327.6271546299</v>
      </c>
      <c r="E460" s="14">
        <f>'[7]GFCF KP'!E7</f>
        <v>1172391.1255115501</v>
      </c>
      <c r="F460" s="134">
        <f>'[6]Ukuzaji Rasilimali bei 2019'!B8</f>
        <v>1392000.84086583</v>
      </c>
      <c r="G460" s="134">
        <f>'[6]Ukuzaji Rasilimali bei 2019'!C8</f>
        <v>1308363.43880244</v>
      </c>
      <c r="H460" s="134">
        <f>'[6]Ukuzaji Rasilimali bei 2019'!D8</f>
        <v>1448534.4455935699</v>
      </c>
      <c r="I460" s="134">
        <v>486032.37914448098</v>
      </c>
      <c r="J460" s="134">
        <v>1655554.88792907</v>
      </c>
      <c r="K460" s="134">
        <v>1774852.6633848499</v>
      </c>
      <c r="L460" s="134">
        <v>1884034.7889105501</v>
      </c>
      <c r="M460" s="134">
        <v>1630210.3035025001</v>
      </c>
      <c r="N460" s="134">
        <v>1679322.3835650899</v>
      </c>
      <c r="O460" s="134">
        <v>1736824.03267307</v>
      </c>
    </row>
    <row r="461" spans="1:20" ht="18" customHeight="1">
      <c r="A461" s="8" t="s">
        <v>230</v>
      </c>
      <c r="B461" s="14">
        <f>'[7]GFCF KP'!B8</f>
        <v>290291.82369971799</v>
      </c>
      <c r="C461" s="14">
        <f>'[7]GFCF KP'!C8</f>
        <v>332935.65180565498</v>
      </c>
      <c r="D461" s="14">
        <f>'[7]GFCF KP'!D8</f>
        <v>364963.029105091</v>
      </c>
      <c r="E461" s="14">
        <f>'[7]GFCF KP'!E8</f>
        <v>375399.01686473499</v>
      </c>
      <c r="F461" s="134">
        <f>'[6]Ukuzaji Rasilimali bei 2019'!B9</f>
        <v>404945.52328584401</v>
      </c>
      <c r="G461" s="134">
        <f>'[6]Ukuzaji Rasilimali bei 2019'!C9</f>
        <v>413998.06968100998</v>
      </c>
      <c r="H461" s="134">
        <f>'[6]Ukuzaji Rasilimali bei 2019'!D9</f>
        <v>410659.52359895897</v>
      </c>
      <c r="I461" s="134">
        <v>684093.51777819998</v>
      </c>
      <c r="J461" s="134">
        <v>471157.69207858201</v>
      </c>
      <c r="K461" s="134">
        <v>505240.11691602401</v>
      </c>
      <c r="L461" s="134">
        <v>524942.35680081404</v>
      </c>
      <c r="M461" s="134">
        <v>499788.29941707198</v>
      </c>
      <c r="N461" s="134">
        <v>503968.42970460298</v>
      </c>
      <c r="O461" s="134">
        <v>534226.86186745099</v>
      </c>
    </row>
    <row r="462" spans="1:20" ht="18" customHeight="1">
      <c r="A462" s="8" t="s">
        <v>231</v>
      </c>
      <c r="B462" s="14">
        <f>'[3]GFCF KP'!B9</f>
        <v>544261.435287853</v>
      </c>
      <c r="C462" s="14">
        <f>'[3]GFCF KP'!C9</f>
        <v>644999.86029673601</v>
      </c>
      <c r="D462" s="14">
        <f>'[3]GFCF KP'!D9</f>
        <v>757723.28458005702</v>
      </c>
      <c r="E462" s="14">
        <f>'[3]GFCF KP'!E9</f>
        <v>857334.52567551401</v>
      </c>
      <c r="F462" s="134">
        <f>'[6]Ukuzaji Rasilimali bei 2019'!B10</f>
        <v>1066342.5793600001</v>
      </c>
      <c r="G462" s="134">
        <f>'[6]Ukuzaji Rasilimali bei 2019'!C10</f>
        <v>1141896.76615596</v>
      </c>
      <c r="H462" s="134">
        <f>'[6]Ukuzaji Rasilimali bei 2019'!D10</f>
        <v>1104344.6948691199</v>
      </c>
      <c r="I462" s="134">
        <v>1241984.58444686</v>
      </c>
      <c r="J462" s="134">
        <v>1346028.7679661501</v>
      </c>
      <c r="K462" s="134">
        <v>1437243.48050767</v>
      </c>
      <c r="L462" s="134">
        <v>1469048.75580242</v>
      </c>
      <c r="M462" s="134">
        <v>1539534.56706716</v>
      </c>
      <c r="N462" s="134">
        <v>1586634.76590853</v>
      </c>
      <c r="O462" s="134">
        <v>1645411.1194364999</v>
      </c>
    </row>
    <row r="463" spans="1:20">
      <c r="A463" s="8" t="s">
        <v>232</v>
      </c>
      <c r="B463" s="14">
        <f>'[3]GFCF KP'!B11</f>
        <v>769673.95054049499</v>
      </c>
      <c r="C463" s="14">
        <f>'[3]GFCF KP'!C11</f>
        <v>775566.10035185004</v>
      </c>
      <c r="D463" s="14">
        <f>'[3]GFCF KP'!D11</f>
        <v>820886.45389142795</v>
      </c>
      <c r="E463" s="14">
        <f>'[3]GFCF KP'!E11</f>
        <v>903043.11416268698</v>
      </c>
      <c r="F463" s="134">
        <f>[4]Aggregates!B458</f>
        <v>36671118.525243402</v>
      </c>
      <c r="G463" s="134">
        <f>[4]Aggregates!C458</f>
        <v>39897727.580574803</v>
      </c>
      <c r="H463" s="134">
        <f>[4]Aggregates!D458</f>
        <v>44290722.113987297</v>
      </c>
      <c r="I463" s="134">
        <v>228991.31287535999</v>
      </c>
      <c r="J463" s="134">
        <v>270934.62507706502</v>
      </c>
      <c r="K463" s="134">
        <v>288939.18045210099</v>
      </c>
      <c r="L463" s="134">
        <v>268520.73516649002</v>
      </c>
      <c r="M463" s="134">
        <v>259987.22070931</v>
      </c>
      <c r="N463" s="134">
        <v>286090.906569415</v>
      </c>
      <c r="O463" s="134">
        <v>315301.67637947702</v>
      </c>
    </row>
    <row r="464" spans="1:20">
      <c r="A464" s="8" t="s">
        <v>233</v>
      </c>
      <c r="B464" s="14">
        <f>'[7]GFCF KP'!B12</f>
        <v>356435.43195263902</v>
      </c>
      <c r="C464" s="14">
        <f>'[7]GFCF KP'!C12</f>
        <v>2053215.86448638</v>
      </c>
      <c r="D464" s="14">
        <f>'[7]GFCF KP'!D12</f>
        <v>2901191.3180462099</v>
      </c>
      <c r="E464" s="14">
        <f>'[7]GFCF KP'!E12</f>
        <v>-65635.900636090097</v>
      </c>
      <c r="F464" s="134">
        <f>[4]Aggregates!B459</f>
        <v>225793.842571321</v>
      </c>
      <c r="G464" s="134">
        <f>[4]Aggregates!C459</f>
        <v>212239.71628440899</v>
      </c>
      <c r="H464" s="134">
        <f>[4]Aggregates!D459</f>
        <v>192036.48219704299</v>
      </c>
      <c r="I464" s="134">
        <v>244393.604618368</v>
      </c>
      <c r="J464" s="134">
        <v>154550.71529575301</v>
      </c>
      <c r="K464" s="134">
        <v>4567422.9144376405</v>
      </c>
      <c r="L464" s="134">
        <v>7300554.56650363</v>
      </c>
      <c r="M464" s="134">
        <v>4741289.2910418902</v>
      </c>
      <c r="N464" s="134">
        <v>9177922.3788474407</v>
      </c>
      <c r="O464" s="134">
        <v>8241445.8370594103</v>
      </c>
    </row>
    <row r="465" spans="1:24" ht="13.9">
      <c r="A465" s="83" t="s">
        <v>234</v>
      </c>
      <c r="B465" s="136">
        <f t="shared" ref="B465:H465" si="134">SUM(B456,B463,B464)</f>
        <v>23424588.2497679</v>
      </c>
      <c r="C465" s="136">
        <f t="shared" si="134"/>
        <v>29019242.993854601</v>
      </c>
      <c r="D465" s="136">
        <f t="shared" si="134"/>
        <v>31803806.0224397</v>
      </c>
      <c r="E465" s="136">
        <f t="shared" si="134"/>
        <v>30907601.9217778</v>
      </c>
      <c r="F465" s="136">
        <f t="shared" si="134"/>
        <v>73568030.893058196</v>
      </c>
      <c r="G465" s="136">
        <f t="shared" si="134"/>
        <v>80007694.877434105</v>
      </c>
      <c r="H465" s="128">
        <f t="shared" si="134"/>
        <v>88773480.7101717</v>
      </c>
      <c r="I465" s="128">
        <v>49647162.298018798</v>
      </c>
      <c r="J465" s="128">
        <v>51112307.758925103</v>
      </c>
      <c r="K465" s="128">
        <v>59113199.573322602</v>
      </c>
      <c r="L465" s="128">
        <v>64244723.934113197</v>
      </c>
      <c r="M465" s="128">
        <v>63089267.532856204</v>
      </c>
      <c r="N465" s="128">
        <v>69840088.505492404</v>
      </c>
      <c r="O465" s="128">
        <v>71354713.538294896</v>
      </c>
    </row>
    <row r="466" spans="1:24">
      <c r="B466" s="80"/>
      <c r="C466" s="80"/>
      <c r="D466" s="80"/>
      <c r="E466" s="80"/>
    </row>
    <row r="467" spans="1:24">
      <c r="G467" s="109"/>
      <c r="H467" s="109"/>
      <c r="I467" s="109"/>
      <c r="J467" s="109"/>
      <c r="K467" s="109"/>
      <c r="L467" s="109"/>
      <c r="M467" s="109"/>
    </row>
    <row r="468" spans="1:24" ht="13.9">
      <c r="A468" s="4" t="s">
        <v>241</v>
      </c>
    </row>
    <row r="469" spans="1:24" ht="13.9">
      <c r="M469" s="4"/>
      <c r="O469" s="4" t="s">
        <v>114</v>
      </c>
    </row>
    <row r="470" spans="1:24" ht="13.9">
      <c r="A470" s="12" t="s">
        <v>2</v>
      </c>
      <c r="B470" s="23">
        <v>2012</v>
      </c>
      <c r="C470" s="23">
        <v>2013</v>
      </c>
      <c r="D470" s="23">
        <v>2014</v>
      </c>
      <c r="E470" s="23">
        <v>2015</v>
      </c>
      <c r="F470" s="23">
        <v>2016</v>
      </c>
      <c r="G470" s="23">
        <v>2017</v>
      </c>
      <c r="H470" s="23">
        <v>2018</v>
      </c>
      <c r="I470" s="23">
        <v>2019</v>
      </c>
      <c r="J470" s="23">
        <v>2020</v>
      </c>
      <c r="K470" s="23">
        <v>2021</v>
      </c>
      <c r="L470" s="23">
        <v>2022</v>
      </c>
      <c r="M470" s="172" t="s">
        <v>21</v>
      </c>
      <c r="N470" s="13" t="s">
        <v>3</v>
      </c>
      <c r="O470" s="13">
        <v>2025</v>
      </c>
    </row>
    <row r="471" spans="1:24">
      <c r="A471" s="8" t="s">
        <v>242</v>
      </c>
      <c r="B471" s="137">
        <v>424845.03007105901</v>
      </c>
      <c r="C471" s="137">
        <v>521440.81561047601</v>
      </c>
      <c r="D471" s="137">
        <v>561073.49151852296</v>
      </c>
      <c r="E471" s="137">
        <v>596965.77512262797</v>
      </c>
      <c r="F471" s="137">
        <v>696751.25197962497</v>
      </c>
      <c r="G471" s="137">
        <v>758056.82403092203</v>
      </c>
      <c r="H471" s="137">
        <v>709486.65942204394</v>
      </c>
      <c r="I471" s="137">
        <v>976217.89331539394</v>
      </c>
      <c r="J471" s="137">
        <v>811944.86334870895</v>
      </c>
      <c r="K471" s="137">
        <v>869132.417265811</v>
      </c>
      <c r="L471" s="109">
        <v>907879.00263452297</v>
      </c>
      <c r="M471" s="81">
        <v>930503.11069745</v>
      </c>
      <c r="N471" s="137">
        <v>943817.32683198305</v>
      </c>
      <c r="O471" s="109">
        <v>1005951.51776502</v>
      </c>
      <c r="P471" s="109"/>
    </row>
    <row r="472" spans="1:24">
      <c r="A472" s="8" t="s">
        <v>243</v>
      </c>
      <c r="B472" s="137">
        <v>1869309.5726552899</v>
      </c>
      <c r="C472" s="137">
        <v>2163819.1859879401</v>
      </c>
      <c r="D472" s="137">
        <v>2356508.6643778002</v>
      </c>
      <c r="E472" s="137">
        <v>2618346.5523058199</v>
      </c>
      <c r="F472" s="137">
        <v>3227058.4302214198</v>
      </c>
      <c r="G472" s="137">
        <v>3407206.7920965301</v>
      </c>
      <c r="H472" s="137">
        <v>3782362.0131967198</v>
      </c>
      <c r="I472" s="137">
        <v>4281781.06983863</v>
      </c>
      <c r="J472" s="137">
        <v>4328579.4978049099</v>
      </c>
      <c r="K472" s="137">
        <v>4633453.49182742</v>
      </c>
      <c r="L472" s="109">
        <v>4840016.3788013402</v>
      </c>
      <c r="M472" s="81">
        <v>4960628.3251758898</v>
      </c>
      <c r="N472" s="137">
        <v>5145824.2418465205</v>
      </c>
      <c r="O472" s="109">
        <v>5362853.2085599396</v>
      </c>
      <c r="P472" s="109"/>
    </row>
    <row r="473" spans="1:24">
      <c r="A473" s="8" t="s">
        <v>244</v>
      </c>
      <c r="B473" s="137">
        <v>3257335.8353111199</v>
      </c>
      <c r="C473" s="137">
        <v>3806022.5452719498</v>
      </c>
      <c r="D473" s="137">
        <v>4039729.1389333699</v>
      </c>
      <c r="E473" s="137">
        <v>4325782.2557324497</v>
      </c>
      <c r="F473" s="137">
        <v>5317312.1861602999</v>
      </c>
      <c r="G473" s="137">
        <v>5992756.9691714803</v>
      </c>
      <c r="H473" s="137">
        <v>6652597.7721964903</v>
      </c>
      <c r="I473" s="137">
        <v>7073949.9928028099</v>
      </c>
      <c r="J473" s="137">
        <v>7613311.0007454697</v>
      </c>
      <c r="K473" s="137">
        <v>8149537.8469221098</v>
      </c>
      <c r="L473" s="109">
        <v>8512850.4534115605</v>
      </c>
      <c r="M473" s="81">
        <v>8724988.4674229305</v>
      </c>
      <c r="N473" s="137">
        <v>9107304.2855681907</v>
      </c>
      <c r="O473" s="109">
        <v>9432440.6768589001</v>
      </c>
      <c r="P473" s="109"/>
    </row>
    <row r="474" spans="1:24">
      <c r="A474" s="8" t="s">
        <v>245</v>
      </c>
      <c r="B474" s="137">
        <v>2088476.3631840399</v>
      </c>
      <c r="C474" s="137">
        <v>2462627.25689389</v>
      </c>
      <c r="D474" s="137">
        <v>2665099.0847129798</v>
      </c>
      <c r="E474" s="137">
        <v>2877797.9072970301</v>
      </c>
      <c r="F474" s="137">
        <v>3557098.4969486101</v>
      </c>
      <c r="G474" s="137">
        <v>3859700.25181635</v>
      </c>
      <c r="H474" s="137">
        <v>4284677.8917733496</v>
      </c>
      <c r="I474" s="137">
        <v>4706061.7668941999</v>
      </c>
      <c r="J474" s="137">
        <v>4903435.6870967997</v>
      </c>
      <c r="K474" s="137">
        <v>5248798.4147805199</v>
      </c>
      <c r="L474" s="109">
        <v>5482793.8472616198</v>
      </c>
      <c r="M474" s="81">
        <v>5619423.6405790504</v>
      </c>
      <c r="N474" s="137">
        <v>5847086.8246754603</v>
      </c>
      <c r="O474" s="109">
        <v>6075065.9242482902</v>
      </c>
      <c r="P474" s="109"/>
    </row>
    <row r="475" spans="1:24" s="6" customFormat="1">
      <c r="A475" s="8" t="s">
        <v>204</v>
      </c>
      <c r="B475" s="137">
        <v>9521318.1940723192</v>
      </c>
      <c r="C475" s="137">
        <v>11236277.588869801</v>
      </c>
      <c r="D475" s="137">
        <v>12006972.718496401</v>
      </c>
      <c r="E475" s="137">
        <v>12857186.148982599</v>
      </c>
      <c r="F475" s="137">
        <v>15695238.728804201</v>
      </c>
      <c r="G475" s="137">
        <v>17076227.404486001</v>
      </c>
      <c r="H475" s="137">
        <v>18956429.064786602</v>
      </c>
      <c r="I475" s="137">
        <v>21025351.367497299</v>
      </c>
      <c r="J475" s="137">
        <v>21693959.9951404</v>
      </c>
      <c r="K475" s="137">
        <v>23221926.4407693</v>
      </c>
      <c r="L475" s="109">
        <v>24257177.614685699</v>
      </c>
      <c r="M475" s="81">
        <v>24861660.1570329</v>
      </c>
      <c r="N475" s="137">
        <v>25843563.210823901</v>
      </c>
      <c r="O475" s="109">
        <v>26877529.4586384</v>
      </c>
      <c r="P475" s="109"/>
      <c r="Q475" s="8"/>
      <c r="R475" s="8"/>
      <c r="S475" s="8"/>
      <c r="T475" s="8"/>
      <c r="U475" s="8"/>
      <c r="V475" s="8"/>
      <c r="W475" s="8"/>
      <c r="X475" s="8"/>
    </row>
    <row r="476" spans="1:24">
      <c r="A476" s="8" t="s">
        <v>246</v>
      </c>
      <c r="B476" s="137">
        <v>111192.968813225</v>
      </c>
      <c r="C476" s="137">
        <v>123844.27646860199</v>
      </c>
      <c r="D476" s="137">
        <v>140268.372879631</v>
      </c>
      <c r="E476" s="137">
        <v>140607.48289017999</v>
      </c>
      <c r="F476" s="137">
        <v>183355.592626217</v>
      </c>
      <c r="G476" s="137">
        <v>199488.637902874</v>
      </c>
      <c r="H476" s="137">
        <v>221453.61056993599</v>
      </c>
      <c r="I476" s="137">
        <v>229935.36053760501</v>
      </c>
      <c r="J476" s="137">
        <v>253434.112092761</v>
      </c>
      <c r="K476" s="137">
        <v>271284.18739216402</v>
      </c>
      <c r="L476" s="109">
        <v>283378.24316221598</v>
      </c>
      <c r="M476" s="81">
        <v>290439.95510552498</v>
      </c>
      <c r="N476" s="137">
        <v>303853.00587492302</v>
      </c>
      <c r="O476" s="109">
        <v>313989.83012428001</v>
      </c>
      <c r="P476" s="109"/>
    </row>
    <row r="477" spans="1:24">
      <c r="A477" s="8" t="s">
        <v>247</v>
      </c>
      <c r="B477" s="137">
        <v>4345198.4679683</v>
      </c>
      <c r="C477" s="137">
        <v>5068462.6974055702</v>
      </c>
      <c r="D477" s="137">
        <v>5470466.5423055999</v>
      </c>
      <c r="E477" s="137">
        <v>5761897.2391879503</v>
      </c>
      <c r="F477" s="137">
        <v>6857499.1642205203</v>
      </c>
      <c r="G477" s="137">
        <v>7274047.2345781801</v>
      </c>
      <c r="H477" s="137">
        <v>8207003.3369578402</v>
      </c>
      <c r="I477" s="137">
        <v>9422428.2509066705</v>
      </c>
      <c r="J477" s="137">
        <v>9392190.9798232093</v>
      </c>
      <c r="K477" s="137">
        <v>10053709.331996899</v>
      </c>
      <c r="L477" s="109">
        <v>10501911.3541122</v>
      </c>
      <c r="M477" s="81">
        <v>10763616.247223699</v>
      </c>
      <c r="N477" s="137">
        <v>11149141.0556756</v>
      </c>
      <c r="O477" s="109">
        <v>11636367.440425999</v>
      </c>
      <c r="P477" s="109"/>
    </row>
    <row r="478" spans="1:24">
      <c r="A478" s="8" t="s">
        <v>248</v>
      </c>
      <c r="B478" s="137">
        <v>175742.42864306801</v>
      </c>
      <c r="C478" s="137">
        <v>220554.12848322699</v>
      </c>
      <c r="D478" s="137">
        <v>224429.396607409</v>
      </c>
      <c r="E478" s="137">
        <v>230727.94655127299</v>
      </c>
      <c r="F478" s="137">
        <v>293368.94820194697</v>
      </c>
      <c r="G478" s="137">
        <v>308802.49714519299</v>
      </c>
      <c r="H478" s="137">
        <v>342803.62362848199</v>
      </c>
      <c r="I478" s="137">
        <v>377309.31872099702</v>
      </c>
      <c r="J478" s="137">
        <v>392308.49184564903</v>
      </c>
      <c r="K478" s="137">
        <v>419939.87919999601</v>
      </c>
      <c r="L478" s="109">
        <v>438661.11897418002</v>
      </c>
      <c r="M478" s="81">
        <v>449592.439700705</v>
      </c>
      <c r="N478" s="137">
        <v>467708.99192951497</v>
      </c>
      <c r="O478" s="109">
        <v>486046.94803610898</v>
      </c>
      <c r="P478" s="109"/>
    </row>
    <row r="479" spans="1:24">
      <c r="A479" s="8" t="s">
        <v>249</v>
      </c>
      <c r="B479" s="137">
        <v>505060.00655637903</v>
      </c>
      <c r="C479" s="137">
        <v>587412.53402493498</v>
      </c>
      <c r="D479" s="137">
        <v>617180.84067037597</v>
      </c>
      <c r="E479" s="137">
        <v>660883.40018134599</v>
      </c>
      <c r="F479" s="137">
        <v>843435.72608059796</v>
      </c>
      <c r="G479" s="137">
        <v>1021440.96934728</v>
      </c>
      <c r="H479" s="137">
        <v>1133908.1414558699</v>
      </c>
      <c r="I479" s="137">
        <v>1080742.3600115399</v>
      </c>
      <c r="J479" s="137">
        <v>1297657.7906543999</v>
      </c>
      <c r="K479" s="137">
        <v>1389055.4682786299</v>
      </c>
      <c r="L479" s="109">
        <v>1450980.61939985</v>
      </c>
      <c r="M479" s="81">
        <v>1487138.6781667699</v>
      </c>
      <c r="N479" s="137">
        <v>1567776.2768495099</v>
      </c>
      <c r="O479" s="109">
        <v>1607721.02019908</v>
      </c>
      <c r="P479" s="109"/>
    </row>
    <row r="480" spans="1:24" ht="13.9">
      <c r="A480" s="83" t="s">
        <v>250</v>
      </c>
      <c r="B480" s="94">
        <f t="shared" ref="B480:H480" si="135">SUM(B471:B479)</f>
        <v>22298478.867274798</v>
      </c>
      <c r="C480" s="94">
        <f t="shared" si="135"/>
        <v>26190461.029016402</v>
      </c>
      <c r="D480" s="94">
        <f t="shared" si="135"/>
        <v>28081728.250502098</v>
      </c>
      <c r="E480" s="94">
        <f t="shared" si="135"/>
        <v>30070194.708251201</v>
      </c>
      <c r="F480" s="94">
        <f t="shared" si="135"/>
        <v>36671118.525243402</v>
      </c>
      <c r="G480" s="94">
        <f t="shared" si="135"/>
        <v>39897727.580574803</v>
      </c>
      <c r="H480" s="94">
        <f t="shared" si="135"/>
        <v>44290722.113987297</v>
      </c>
      <c r="I480" s="94">
        <v>49173777.380525097</v>
      </c>
      <c r="J480" s="94">
        <v>50686822.418552302</v>
      </c>
      <c r="K480" s="94">
        <v>54256837.478432797</v>
      </c>
      <c r="L480" s="94">
        <v>56675648.6324431</v>
      </c>
      <c r="M480" s="132">
        <v>58087991.021104999</v>
      </c>
      <c r="N480" s="132">
        <v>60376075.2200756</v>
      </c>
      <c r="O480" s="132">
        <v>62797966.024856001</v>
      </c>
      <c r="P480" s="109"/>
      <c r="Q480" s="6"/>
      <c r="R480" s="6"/>
      <c r="S480" s="6"/>
      <c r="T480" s="6"/>
      <c r="U480" s="6"/>
      <c r="V480" s="6"/>
      <c r="W480" s="6"/>
      <c r="X480" s="6"/>
    </row>
    <row r="481" spans="1:16">
      <c r="B481" s="14">
        <f>B456</f>
        <v>22298478.867274798</v>
      </c>
      <c r="C481" s="14">
        <f t="shared" ref="C481:H481" si="136">C456</f>
        <v>26190461.029016402</v>
      </c>
      <c r="D481" s="14">
        <f t="shared" si="136"/>
        <v>28081728.250502098</v>
      </c>
      <c r="E481" s="14">
        <f t="shared" si="136"/>
        <v>30070194.708251201</v>
      </c>
      <c r="F481" s="14">
        <f t="shared" si="136"/>
        <v>36671118.525243402</v>
      </c>
      <c r="G481" s="14">
        <f t="shared" si="136"/>
        <v>39897727.580574803</v>
      </c>
      <c r="H481" s="14">
        <f t="shared" si="136"/>
        <v>44290722.113987297</v>
      </c>
      <c r="I481" s="14"/>
      <c r="J481" s="14"/>
      <c r="K481" s="14"/>
      <c r="L481" s="14"/>
      <c r="M481" s="14"/>
      <c r="P481" s="109"/>
    </row>
    <row r="482" spans="1:16" ht="13.9">
      <c r="A482" s="4" t="s">
        <v>251</v>
      </c>
      <c r="B482" s="80"/>
      <c r="C482" s="80"/>
      <c r="D482" s="80"/>
      <c r="E482" s="138"/>
      <c r="F482" s="138">
        <f>F456</f>
        <v>36671118.525243402</v>
      </c>
      <c r="G482" s="138">
        <f t="shared" ref="G482:H482" si="137">G456</f>
        <v>39897727.580574803</v>
      </c>
      <c r="H482" s="138">
        <f t="shared" si="137"/>
        <v>44290722.113987297</v>
      </c>
      <c r="I482" s="138"/>
      <c r="J482" s="138"/>
      <c r="K482" s="138"/>
      <c r="L482" s="138"/>
      <c r="M482" s="138"/>
      <c r="N482" s="138"/>
      <c r="O482" s="138"/>
    </row>
    <row r="483" spans="1:16" ht="13.9">
      <c r="A483" s="4" t="s">
        <v>252</v>
      </c>
      <c r="F483" s="109"/>
      <c r="G483" s="109"/>
      <c r="H483" s="109"/>
      <c r="I483" s="109"/>
      <c r="J483" s="109"/>
      <c r="K483" s="109"/>
      <c r="L483" s="109"/>
      <c r="P483" s="111"/>
    </row>
    <row r="484" spans="1:16">
      <c r="P484" s="111"/>
    </row>
    <row r="485" spans="1:16" ht="13.9">
      <c r="A485" s="4" t="s">
        <v>253</v>
      </c>
      <c r="B485" s="7"/>
      <c r="C485" s="7"/>
      <c r="D485" s="7"/>
      <c r="E485" s="7"/>
      <c r="F485" s="7"/>
      <c r="G485" s="7"/>
      <c r="H485" s="7"/>
      <c r="P485" s="111"/>
    </row>
    <row r="486" spans="1:16" ht="13.9">
      <c r="M486" s="4"/>
      <c r="O486" s="4" t="s">
        <v>114</v>
      </c>
      <c r="P486" s="111"/>
    </row>
    <row r="487" spans="1:16" ht="13.9">
      <c r="A487" s="12" t="s">
        <v>254</v>
      </c>
      <c r="B487" s="23">
        <v>2012</v>
      </c>
      <c r="C487" s="23">
        <v>2013</v>
      </c>
      <c r="D487" s="23">
        <v>2014</v>
      </c>
      <c r="E487" s="23">
        <v>2015</v>
      </c>
      <c r="F487" s="23">
        <v>2016</v>
      </c>
      <c r="G487" s="23">
        <v>2017</v>
      </c>
      <c r="H487" s="23">
        <v>2018</v>
      </c>
      <c r="I487" s="23">
        <v>2019</v>
      </c>
      <c r="J487" s="23">
        <v>2020</v>
      </c>
      <c r="K487" s="23">
        <v>2021</v>
      </c>
      <c r="L487" s="23">
        <v>2022</v>
      </c>
      <c r="M487" s="23">
        <v>2023</v>
      </c>
      <c r="N487" s="13" t="s">
        <v>3</v>
      </c>
      <c r="O487" s="129">
        <v>2025</v>
      </c>
      <c r="P487" s="111"/>
    </row>
    <row r="488" spans="1:16">
      <c r="A488" s="8" t="s">
        <v>255</v>
      </c>
      <c r="B488" s="137">
        <f>'[8]Regional GDP'!B5</f>
        <v>1931480.2954915899</v>
      </c>
      <c r="C488" s="137">
        <f>'[8]Regional GDP'!C5</f>
        <v>2213023.5728902798</v>
      </c>
      <c r="D488" s="137">
        <f>'[8]Regional GDP'!D5</f>
        <v>2511142.98731736</v>
      </c>
      <c r="E488" s="137">
        <f>'[8]Regional GDP'!E5</f>
        <v>2736677.4905536398</v>
      </c>
      <c r="F488" s="139">
        <f>'[9]Regional GDP series 2019'!B4</f>
        <v>3030059.87658899</v>
      </c>
      <c r="G488" s="139">
        <f>'[9]Regional GDP series 2019'!C4</f>
        <v>3380941.5535380701</v>
      </c>
      <c r="H488" s="139">
        <f>'[9]Regional GDP series 2019'!D4</f>
        <v>3853159.94860115</v>
      </c>
      <c r="I488" s="140">
        <v>4287264.0086162398</v>
      </c>
      <c r="J488" s="139">
        <v>4698947.8227588702</v>
      </c>
      <c r="K488" s="139">
        <v>4999900.2455876097</v>
      </c>
      <c r="L488" s="139">
        <v>5587831.1170322299</v>
      </c>
      <c r="M488" s="139">
        <v>5900373.8334826296</v>
      </c>
      <c r="N488" s="139">
        <v>6607238.4275228102</v>
      </c>
      <c r="O488" s="139">
        <v>7168358.0821897397</v>
      </c>
      <c r="P488" s="102"/>
    </row>
    <row r="489" spans="1:16">
      <c r="A489" s="8" t="s">
        <v>256</v>
      </c>
      <c r="B489" s="137">
        <f>'[8]Regional GDP'!B6</f>
        <v>2971171.2388756499</v>
      </c>
      <c r="C489" s="137">
        <f>'[8]Regional GDP'!C6</f>
        <v>3462446.48658115</v>
      </c>
      <c r="D489" s="137">
        <f>'[8]Regional GDP'!D6</f>
        <v>3923660.9176833802</v>
      </c>
      <c r="E489" s="137">
        <f>'[8]Regional GDP'!E6</f>
        <v>4435304.8984834896</v>
      </c>
      <c r="F489" s="139">
        <f>'[9]Regional GDP series 2019'!B5</f>
        <v>4877157.8522601603</v>
      </c>
      <c r="G489" s="139">
        <f>'[9]Regional GDP series 2019'!C5</f>
        <v>5411827.4014473902</v>
      </c>
      <c r="H489" s="139">
        <f>'[9]Regional GDP series 2019'!D5</f>
        <v>5963927.1627925299</v>
      </c>
      <c r="I489" s="141">
        <v>6528173.4686687896</v>
      </c>
      <c r="J489" s="139">
        <v>7005023.2007032698</v>
      </c>
      <c r="K489" s="139">
        <v>7613392.6213702997</v>
      </c>
      <c r="L489" s="139">
        <v>8431035.6269547492</v>
      </c>
      <c r="M489" s="139">
        <v>9137418.3160730507</v>
      </c>
      <c r="N489" s="139">
        <v>10178311.273034999</v>
      </c>
      <c r="O489" s="139">
        <v>11101040.0840501</v>
      </c>
      <c r="P489" s="102"/>
    </row>
    <row r="490" spans="1:16">
      <c r="A490" s="8" t="s">
        <v>257</v>
      </c>
      <c r="B490" s="137">
        <f>'[8]Regional GDP'!B7</f>
        <v>2829062.6110639502</v>
      </c>
      <c r="C490" s="137">
        <f>'[8]Regional GDP'!C7</f>
        <v>3309667.8116104598</v>
      </c>
      <c r="D490" s="137">
        <f>'[8]Regional GDP'!D7</f>
        <v>3750193.80342791</v>
      </c>
      <c r="E490" s="137">
        <f>'[8]Regional GDP'!E7</f>
        <v>4284315.7955564</v>
      </c>
      <c r="F490" s="139">
        <f>'[9]Regional GDP series 2019'!B6</f>
        <v>4607378.3845089804</v>
      </c>
      <c r="G490" s="139">
        <f>'[9]Regional GDP series 2019'!C6</f>
        <v>5111834.9955048496</v>
      </c>
      <c r="H490" s="139">
        <f>'[9]Regional GDP series 2019'!D6</f>
        <v>5720594.6327845603</v>
      </c>
      <c r="I490" s="141">
        <v>6235879.8500288697</v>
      </c>
      <c r="J490" s="139">
        <v>6680366.6868835399</v>
      </c>
      <c r="K490" s="139">
        <v>7202225.5797886904</v>
      </c>
      <c r="L490" s="139">
        <v>7993420.4673840404</v>
      </c>
      <c r="M490" s="139">
        <v>8551875.2157409899</v>
      </c>
      <c r="N490" s="139">
        <v>9497514.7317057103</v>
      </c>
      <c r="O490" s="139">
        <v>10489318.894748</v>
      </c>
      <c r="P490" s="102"/>
    </row>
    <row r="491" spans="1:16">
      <c r="A491" s="8" t="s">
        <v>258</v>
      </c>
      <c r="B491" s="137">
        <f>'[8]Regional GDP'!B8</f>
        <v>2925540.4626584901</v>
      </c>
      <c r="C491" s="137">
        <f>'[8]Regional GDP'!C8</f>
        <v>3407015.2571351598</v>
      </c>
      <c r="D491" s="137">
        <f>'[8]Regional GDP'!D8</f>
        <v>3849317.8687167498</v>
      </c>
      <c r="E491" s="137">
        <f>'[8]Regional GDP'!E8</f>
        <v>4397557.6227517202</v>
      </c>
      <c r="F491" s="139">
        <f>'[9]Regional GDP series 2019'!B7</f>
        <v>4846024.9820721904</v>
      </c>
      <c r="G491" s="139">
        <f>'[9]Regional GDP series 2019'!C7</f>
        <v>5400281.1223337799</v>
      </c>
      <c r="H491" s="139">
        <f>'[9]Regional GDP series 2019'!D7</f>
        <v>5980769.4781845799</v>
      </c>
      <c r="I491" s="141">
        <v>6514245.85043809</v>
      </c>
      <c r="J491" s="139">
        <v>7027269.5597063899</v>
      </c>
      <c r="K491" s="139">
        <v>7517097.8764091805</v>
      </c>
      <c r="L491" s="139">
        <v>8345921.7197831003</v>
      </c>
      <c r="M491" s="139">
        <v>9107539.8973243497</v>
      </c>
      <c r="N491" s="139">
        <v>9867244.7957571596</v>
      </c>
      <c r="O491" s="139">
        <v>10864049.8621768</v>
      </c>
      <c r="P491" s="102"/>
    </row>
    <row r="492" spans="1:16">
      <c r="A492" s="8" t="s">
        <v>259</v>
      </c>
      <c r="B492" s="137">
        <f>'[8]Regional GDP'!B9</f>
        <v>3044349.8415151099</v>
      </c>
      <c r="C492" s="137">
        <f>'[8]Regional GDP'!C9</f>
        <v>3531653.27057721</v>
      </c>
      <c r="D492" s="137">
        <f>'[8]Regional GDP'!D9</f>
        <v>4006264.3054240802</v>
      </c>
      <c r="E492" s="137">
        <f>'[8]Regional GDP'!E9</f>
        <v>4624041.2771423599</v>
      </c>
      <c r="F492" s="139">
        <f>'[9]Regional GDP series 2019'!B8</f>
        <v>4980947.9221289</v>
      </c>
      <c r="G492" s="139">
        <f>'[9]Regional GDP series 2019'!C8</f>
        <v>5538778.1718783099</v>
      </c>
      <c r="H492" s="139">
        <f>'[9]Regional GDP series 2019'!D8</f>
        <v>6153893.9447553502</v>
      </c>
      <c r="I492" s="141">
        <v>6681311.0063781096</v>
      </c>
      <c r="J492" s="139">
        <v>7226561.5762853604</v>
      </c>
      <c r="K492" s="139">
        <v>7762642.4318211796</v>
      </c>
      <c r="L492" s="139">
        <v>8586109.2015457209</v>
      </c>
      <c r="M492" s="139">
        <v>9144488.2388058398</v>
      </c>
      <c r="N492" s="139">
        <v>10240057.9576077</v>
      </c>
      <c r="O492" s="139">
        <v>11409629.325883299</v>
      </c>
      <c r="P492" s="102"/>
    </row>
    <row r="493" spans="1:16">
      <c r="A493" s="8" t="s">
        <v>260</v>
      </c>
      <c r="B493" s="137">
        <f>'[8]Regional GDP'!B10</f>
        <v>1151686.3716412799</v>
      </c>
      <c r="C493" s="137">
        <f>'[8]Regional GDP'!C10</f>
        <v>1322182.36640883</v>
      </c>
      <c r="D493" s="137">
        <f>'[8]Regional GDP'!D10</f>
        <v>1495121.31810672</v>
      </c>
      <c r="E493" s="137">
        <f>'[8]Regional GDP'!E10</f>
        <v>1708064.2268627901</v>
      </c>
      <c r="F493" s="139">
        <f>'[9]Regional GDP series 2019'!B9</f>
        <v>1867849.76348595</v>
      </c>
      <c r="G493" s="139">
        <f>'[9]Regional GDP series 2019'!C9</f>
        <v>2249711.30278931</v>
      </c>
      <c r="H493" s="139">
        <f>'[9]Regional GDP series 2019'!D9</f>
        <v>2501660.4216038198</v>
      </c>
      <c r="I493" s="141">
        <v>2713778.6041160198</v>
      </c>
      <c r="J493" s="139">
        <v>3011253.6370523199</v>
      </c>
      <c r="K493" s="139">
        <v>3255530.2017192999</v>
      </c>
      <c r="L493" s="139">
        <v>3614243.5033208299</v>
      </c>
      <c r="M493" s="139">
        <v>3908699.5377425002</v>
      </c>
      <c r="N493" s="139">
        <v>4182495.80503143</v>
      </c>
      <c r="O493" s="139">
        <v>4748675.0353392204</v>
      </c>
      <c r="P493" s="102"/>
    </row>
    <row r="494" spans="1:16">
      <c r="A494" s="8" t="s">
        <v>261</v>
      </c>
      <c r="B494" s="137">
        <f>'[8]Regional GDP'!B11</f>
        <v>10552067.318554301</v>
      </c>
      <c r="C494" s="137">
        <f>'[8]Regional GDP'!C11</f>
        <v>12609694.756707599</v>
      </c>
      <c r="D494" s="137">
        <f>'[8]Regional GDP'!D11</f>
        <v>14207782.6914009</v>
      </c>
      <c r="E494" s="137">
        <f>'[8]Regional GDP'!E11</f>
        <v>16231328.564663</v>
      </c>
      <c r="F494" s="139">
        <f>'[9]Regional GDP series 2019'!B10</f>
        <v>17640825.228667401</v>
      </c>
      <c r="G494" s="139">
        <f>'[9]Regional GDP series 2019'!C10</f>
        <v>19913003.091654599</v>
      </c>
      <c r="H494" s="139">
        <f>'[9]Regional GDP series 2019'!D10</f>
        <v>22413401.863669898</v>
      </c>
      <c r="I494" s="141">
        <v>23687731.8418658</v>
      </c>
      <c r="J494" s="139">
        <v>25517751.091956001</v>
      </c>
      <c r="K494" s="139">
        <v>27516788.9020661</v>
      </c>
      <c r="L494" s="139">
        <v>30515096.551542498</v>
      </c>
      <c r="M494" s="139">
        <v>33235597.316585399</v>
      </c>
      <c r="N494" s="139">
        <v>36198424.404489003</v>
      </c>
      <c r="O494" s="139">
        <v>39807892.886852503</v>
      </c>
      <c r="P494" s="61"/>
    </row>
    <row r="495" spans="1:16">
      <c r="A495" s="8" t="s">
        <v>262</v>
      </c>
      <c r="B495" s="137">
        <f>'[8]Regional GDP'!B12</f>
        <v>1176293.49094839</v>
      </c>
      <c r="C495" s="137">
        <f>'[8]Regional GDP'!C12</f>
        <v>1350019.1918852599</v>
      </c>
      <c r="D495" s="137">
        <f>'[8]Regional GDP'!D12</f>
        <v>1536423.01197707</v>
      </c>
      <c r="E495" s="137">
        <f>'[8]Regional GDP'!E12</f>
        <v>1755248.32152751</v>
      </c>
      <c r="F495" s="139">
        <f>'[9]Regional GDP series 2019'!B11</f>
        <v>2033857.8398452899</v>
      </c>
      <c r="G495" s="139">
        <f>'[9]Regional GDP series 2019'!C11</f>
        <v>2284708.68401577</v>
      </c>
      <c r="H495" s="139">
        <f>'[9]Regional GDP series 2019'!D11</f>
        <v>2520665.4857574799</v>
      </c>
      <c r="I495" s="141">
        <v>2755996.3086190601</v>
      </c>
      <c r="J495" s="139">
        <v>2986185.2709489102</v>
      </c>
      <c r="K495" s="139">
        <v>3238455.1739513902</v>
      </c>
      <c r="L495" s="139">
        <v>3566421.3971779798</v>
      </c>
      <c r="M495" s="139">
        <v>3787604.9472114202</v>
      </c>
      <c r="N495" s="139">
        <v>4146079.1696525798</v>
      </c>
      <c r="O495" s="139">
        <v>4595536.6133975796</v>
      </c>
      <c r="P495" s="102"/>
    </row>
    <row r="496" spans="1:16">
      <c r="A496" s="8" t="s">
        <v>263</v>
      </c>
      <c r="B496" s="137">
        <f>'[8]Regional GDP'!B13</f>
        <v>1648618.35372238</v>
      </c>
      <c r="C496" s="137">
        <f>'[8]Regional GDP'!C13</f>
        <v>1839411.779723</v>
      </c>
      <c r="D496" s="137">
        <f>'[8]Regional GDP'!D13</f>
        <v>2089865.7098397799</v>
      </c>
      <c r="E496" s="137">
        <f>'[8]Regional GDP'!E13</f>
        <v>2453572.9225653401</v>
      </c>
      <c r="F496" s="139">
        <f>'[9]Regional GDP series 2019'!B12</f>
        <v>2801750.7782862498</v>
      </c>
      <c r="G496" s="139">
        <f>'[9]Regional GDP series 2019'!C12</f>
        <v>3138599.8950809101</v>
      </c>
      <c r="H496" s="139">
        <f>'[9]Regional GDP series 2019'!D12</f>
        <v>3535407.74100461</v>
      </c>
      <c r="I496" s="141">
        <v>3786027.1265284698</v>
      </c>
      <c r="J496" s="139">
        <v>4065853.8662303402</v>
      </c>
      <c r="K496" s="139">
        <v>4395679.6230542203</v>
      </c>
      <c r="L496" s="139">
        <v>4938229.4189053401</v>
      </c>
      <c r="M496" s="139">
        <v>5220404.2872650996</v>
      </c>
      <c r="N496" s="139">
        <v>5802211.0680539198</v>
      </c>
      <c r="O496" s="139">
        <v>6342263.7820944702</v>
      </c>
      <c r="P496" s="102"/>
    </row>
    <row r="497" spans="1:24">
      <c r="A497" s="8" t="s">
        <v>264</v>
      </c>
      <c r="B497" s="137">
        <f>'[8]Regional GDP'!B14</f>
        <v>2375468.4685210502</v>
      </c>
      <c r="C497" s="137">
        <f>'[8]Regional GDP'!C14</f>
        <v>2776334.04696638</v>
      </c>
      <c r="D497" s="137">
        <f>'[8]Regional GDP'!D14</f>
        <v>3147189.0729207802</v>
      </c>
      <c r="E497" s="137">
        <f>'[8]Regional GDP'!E14</f>
        <v>3680359.3838479999</v>
      </c>
      <c r="F497" s="139">
        <f>'[9]Regional GDP series 2019'!B13</f>
        <v>4047003.3242158801</v>
      </c>
      <c r="G497" s="139">
        <f>'[9]Regional GDP series 2019'!C13</f>
        <v>4384871.2349431096</v>
      </c>
      <c r="H497" s="139">
        <f>'[9]Regional GDP series 2019'!D13</f>
        <v>4876041.7590248398</v>
      </c>
      <c r="I497" s="141">
        <v>5289377.4686626904</v>
      </c>
      <c r="J497" s="139">
        <v>5673296.5166871697</v>
      </c>
      <c r="K497" s="139">
        <v>6123490.5260579996</v>
      </c>
      <c r="L497" s="139">
        <v>6737517.4581452804</v>
      </c>
      <c r="M497" s="139">
        <v>7363808.2556658601</v>
      </c>
      <c r="N497" s="139">
        <v>7786140.3577122604</v>
      </c>
      <c r="O497" s="139">
        <v>8444555.6472919099</v>
      </c>
      <c r="P497" s="102"/>
    </row>
    <row r="498" spans="1:24">
      <c r="A498" s="8" t="s">
        <v>265</v>
      </c>
      <c r="B498" s="137">
        <f>'[8]Regional GDP'!B15</f>
        <v>3270899.1070102798</v>
      </c>
      <c r="C498" s="137">
        <f>'[8]Regional GDP'!C15</f>
        <v>2849708.01621476</v>
      </c>
      <c r="D498" s="137">
        <f>'[8]Regional GDP'!D15</f>
        <v>3060273.02947223</v>
      </c>
      <c r="E498" s="137">
        <f>'[8]Regional GDP'!E15</f>
        <v>3584729.6644141902</v>
      </c>
      <c r="F498" s="139">
        <f>'[9]Regional GDP series 2019'!B14</f>
        <v>3539424.7350730598</v>
      </c>
      <c r="G498" s="139">
        <f>'[9]Regional GDP series 2019'!C14</f>
        <v>3822672.4789504898</v>
      </c>
      <c r="H498" s="139">
        <f>'[9]Regional GDP series 2019'!D14</f>
        <v>4127810.4058656599</v>
      </c>
      <c r="I498" s="141">
        <v>4318109.3552062502</v>
      </c>
      <c r="J498" s="139">
        <v>4671731.2694323501</v>
      </c>
      <c r="K498" s="139">
        <v>5090821.6865972402</v>
      </c>
      <c r="L498" s="139">
        <v>5646863.2087452896</v>
      </c>
      <c r="M498" s="139">
        <v>6037130.64205362</v>
      </c>
      <c r="N498" s="139">
        <v>6563114.4744216204</v>
      </c>
      <c r="O498" s="139">
        <v>7334503.7878145799</v>
      </c>
      <c r="P498" s="102"/>
    </row>
    <row r="499" spans="1:24">
      <c r="A499" s="8" t="s">
        <v>266</v>
      </c>
      <c r="B499" s="137">
        <f>'[8]Regional GDP'!B16</f>
        <v>4565639.3565942002</v>
      </c>
      <c r="C499" s="137">
        <f>'[8]Regional GDP'!C16</f>
        <v>5423177.6641112696</v>
      </c>
      <c r="D499" s="137">
        <f>'[8]Regional GDP'!D16</f>
        <v>6145692.0479082903</v>
      </c>
      <c r="E499" s="137">
        <f>'[8]Regional GDP'!E16</f>
        <v>5303678.8778619403</v>
      </c>
      <c r="F499" s="139">
        <f>'[9]Regional GDP series 2019'!B15</f>
        <v>5832040.7902228097</v>
      </c>
      <c r="G499" s="139">
        <f>'[9]Regional GDP series 2019'!C15</f>
        <v>6473650.7462494802</v>
      </c>
      <c r="H499" s="139">
        <f>'[9]Regional GDP series 2019'!D15</f>
        <v>7268192.00836334</v>
      </c>
      <c r="I499" s="141">
        <v>7809027.7282472504</v>
      </c>
      <c r="J499" s="139">
        <v>8426081.5034210291</v>
      </c>
      <c r="K499" s="139">
        <v>9109612.7773727905</v>
      </c>
      <c r="L499" s="139">
        <v>10015183.199568201</v>
      </c>
      <c r="M499" s="139">
        <v>10803192.0156551</v>
      </c>
      <c r="N499" s="139">
        <v>11719576.690132599</v>
      </c>
      <c r="O499" s="139">
        <v>12924095.871133599</v>
      </c>
      <c r="P499" s="102"/>
    </row>
    <row r="500" spans="1:24">
      <c r="A500" s="8" t="s">
        <v>267</v>
      </c>
      <c r="B500" s="137">
        <f>'[8]Regional GDP'!B17</f>
        <v>1195687.7861707699</v>
      </c>
      <c r="C500" s="137">
        <f>'[8]Regional GDP'!C17</f>
        <v>1343174.1397005799</v>
      </c>
      <c r="D500" s="137">
        <f>'[8]Regional GDP'!D17</f>
        <v>1528162.6732030001</v>
      </c>
      <c r="E500" s="137">
        <f>'[8]Regional GDP'!E17</f>
        <v>1698627.40792985</v>
      </c>
      <c r="F500" s="139">
        <f>'[9]Regional GDP series 2019'!B16</f>
        <v>1919721.9691707999</v>
      </c>
      <c r="G500" s="139">
        <f>'[9]Regional GDP series 2019'!C16</f>
        <v>2157789.9784852001</v>
      </c>
      <c r="H500" s="139">
        <f>'[9]Regional GDP series 2019'!D16</f>
        <v>2203309.77459847</v>
      </c>
      <c r="I500" s="141">
        <v>2687210.6355828298</v>
      </c>
      <c r="J500" s="139">
        <v>2771564.69126422</v>
      </c>
      <c r="K500" s="139">
        <v>3077411.5245426302</v>
      </c>
      <c r="L500" s="139">
        <v>3437589.2999914601</v>
      </c>
      <c r="M500" s="139">
        <v>3639099.5275385701</v>
      </c>
      <c r="N500" s="139">
        <v>3994373.9851082899</v>
      </c>
      <c r="O500" s="139">
        <v>4431172.8092086799</v>
      </c>
      <c r="P500" s="102"/>
    </row>
    <row r="501" spans="1:24">
      <c r="A501" s="8" t="s">
        <v>268</v>
      </c>
      <c r="B501" s="137">
        <f>'[8]Regional GDP'!B18</f>
        <v>2461845.5847176602</v>
      </c>
      <c r="C501" s="137">
        <f>'[8]Regional GDP'!C18</f>
        <v>2865609.3070179499</v>
      </c>
      <c r="D501" s="137">
        <f>'[8]Regional GDP'!D18</f>
        <v>3246313.13820962</v>
      </c>
      <c r="E501" s="137">
        <f>'[8]Regional GDP'!E18</f>
        <v>3585991.1945185699</v>
      </c>
      <c r="F501" s="139">
        <f>'[9]Regional GDP series 2019'!B17</f>
        <v>3943234.0082103498</v>
      </c>
      <c r="G501" s="139">
        <f>'[9]Regional GDP series 2019'!C17</f>
        <v>4269480.34691686</v>
      </c>
      <c r="H501" s="139">
        <f>'[9]Regional GDP series 2019'!D17</f>
        <v>4684279.8334346795</v>
      </c>
      <c r="I501" s="141">
        <v>5150184.11489115</v>
      </c>
      <c r="J501" s="139">
        <v>5524000.0804447299</v>
      </c>
      <c r="K501" s="139">
        <v>5982140.6222841796</v>
      </c>
      <c r="L501" s="139">
        <v>6622317.4165484402</v>
      </c>
      <c r="M501" s="139">
        <v>7200450.8859276101</v>
      </c>
      <c r="N501" s="139">
        <v>7883070.9270925298</v>
      </c>
      <c r="O501" s="139">
        <v>8667543.9670572504</v>
      </c>
      <c r="P501" s="102"/>
    </row>
    <row r="502" spans="1:24">
      <c r="A502" s="8" t="s">
        <v>269</v>
      </c>
      <c r="B502" s="137">
        <f>'[8]Regional GDP'!B19</f>
        <v>2131221.4327354501</v>
      </c>
      <c r="C502" s="137">
        <f>'[8]Regional GDP'!C19</f>
        <v>2483394.7798608001</v>
      </c>
      <c r="D502" s="137">
        <f>'[8]Regional GDP'!D19</f>
        <v>1917155.5847568701</v>
      </c>
      <c r="E502" s="137">
        <f>'[8]Regional GDP'!E19</f>
        <v>2170751.1381782</v>
      </c>
      <c r="F502" s="139">
        <f>'[9]Regional GDP series 2019'!B18</f>
        <v>2411199.0757709998</v>
      </c>
      <c r="G502" s="139">
        <f>'[9]Regional GDP series 2019'!C18</f>
        <v>2470914.41861274</v>
      </c>
      <c r="H502" s="139">
        <f>'[9]Regional GDP series 2019'!D18</f>
        <v>2744870.8582471502</v>
      </c>
      <c r="I502" s="141">
        <v>2993280.3908171798</v>
      </c>
      <c r="J502" s="139">
        <v>3210541.5324088</v>
      </c>
      <c r="K502" s="139">
        <v>3481013.1792781502</v>
      </c>
      <c r="L502" s="139">
        <v>3780941.1943646199</v>
      </c>
      <c r="M502" s="139">
        <v>4177601.53954353</v>
      </c>
      <c r="N502" s="139">
        <v>4602281.3247213801</v>
      </c>
      <c r="O502" s="139">
        <v>5015156.5113402</v>
      </c>
      <c r="P502" s="102"/>
    </row>
    <row r="503" spans="1:24">
      <c r="A503" s="8" t="s">
        <v>270</v>
      </c>
      <c r="B503" s="137">
        <f>'[8]Regional GDP'!B20</f>
        <v>1804951.1500613899</v>
      </c>
      <c r="C503" s="137">
        <f>'[8]Regional GDP'!C20</f>
        <v>2109540.6642658799</v>
      </c>
      <c r="D503" s="137">
        <f>'[8]Regional GDP'!D20</f>
        <v>2378977.56693224</v>
      </c>
      <c r="E503" s="137">
        <f>'[8]Regional GDP'!E20</f>
        <v>2736677.4905536398</v>
      </c>
      <c r="F503" s="139">
        <f>'[9]Regional GDP series 2019'!B19</f>
        <v>3009310.1641605301</v>
      </c>
      <c r="G503" s="139">
        <f>'[9]Regional GDP series 2019'!C19</f>
        <v>3230963.32634426</v>
      </c>
      <c r="H503" s="139">
        <f>'[9]Regional GDP series 2019'!D19</f>
        <v>3603343.38595611</v>
      </c>
      <c r="I503" s="141">
        <v>3897442.8955905801</v>
      </c>
      <c r="J503" s="139">
        <v>4180331.1239571101</v>
      </c>
      <c r="K503" s="139">
        <v>4529472.5088357497</v>
      </c>
      <c r="L503" s="139">
        <v>4982567.7675472302</v>
      </c>
      <c r="M503" s="139">
        <v>5344837.7016540403</v>
      </c>
      <c r="N503" s="139">
        <v>5789144.1649763398</v>
      </c>
      <c r="O503" s="139">
        <v>6342919.5875196801</v>
      </c>
      <c r="P503" s="102"/>
    </row>
    <row r="504" spans="1:24">
      <c r="A504" s="8" t="s">
        <v>271</v>
      </c>
      <c r="B504" s="137">
        <f>'[8]Regional GDP'!B21</f>
        <v>3747131.2729869401</v>
      </c>
      <c r="C504" s="137">
        <f>'[8]Regional GDP'!C21</f>
        <v>3754580.0545953899</v>
      </c>
      <c r="D504" s="137">
        <f>'[8]Regional GDP'!D21</f>
        <v>4234612.19543155</v>
      </c>
      <c r="E504" s="137">
        <f>'[8]Regional GDP'!E21</f>
        <v>4876362.6182102598</v>
      </c>
      <c r="F504" s="139">
        <f>'[9]Regional GDP series 2019'!B20</f>
        <v>5412853.1979006696</v>
      </c>
      <c r="G504" s="139">
        <f>'[9]Regional GDP series 2019'!C20</f>
        <v>4227572.49383514</v>
      </c>
      <c r="H504" s="139">
        <f>'[9]Regional GDP series 2019'!D20</f>
        <v>4623004.36756342</v>
      </c>
      <c r="I504" s="141">
        <v>5061782.2543951999</v>
      </c>
      <c r="J504" s="139">
        <v>5355848.0210031401</v>
      </c>
      <c r="K504" s="139">
        <v>5661327.3389349999</v>
      </c>
      <c r="L504" s="139">
        <v>6290301.4169680504</v>
      </c>
      <c r="M504" s="139">
        <v>6868534.7714846302</v>
      </c>
      <c r="N504" s="139">
        <v>7611945.1466294304</v>
      </c>
      <c r="O504" s="139">
        <v>8444921.2876853105</v>
      </c>
      <c r="P504" s="102"/>
    </row>
    <row r="505" spans="1:24">
      <c r="A505" s="8" t="s">
        <v>272</v>
      </c>
      <c r="B505" s="137">
        <f>'[8]Regional GDP'!B22</f>
        <v>2453378.6548614502</v>
      </c>
      <c r="C505" s="137">
        <f>'[8]Regional GDP'!C22</f>
        <v>1839813.7538212901</v>
      </c>
      <c r="D505" s="137">
        <f>'[8]Regional GDP'!D22</f>
        <v>2048571.1954430901</v>
      </c>
      <c r="E505" s="137">
        <f>'[8]Regional GDP'!E22</f>
        <v>2410535.3896605899</v>
      </c>
      <c r="F505" s="139">
        <f>'[9]Regional GDP series 2019'!B21</f>
        <v>2734316.46218454</v>
      </c>
      <c r="G505" s="139">
        <f>'[9]Regional GDP series 2019'!C21</f>
        <v>2940146.3402174101</v>
      </c>
      <c r="H505" s="139">
        <f>'[9]Regional GDP series 2019'!D21</f>
        <v>3229745.8787183999</v>
      </c>
      <c r="I505" s="141">
        <v>3559661.91601195</v>
      </c>
      <c r="J505" s="139">
        <v>3818033.4245214202</v>
      </c>
      <c r="K505" s="139">
        <v>4137784.8594853999</v>
      </c>
      <c r="L505" s="139">
        <v>4586005.3075294998</v>
      </c>
      <c r="M505" s="139">
        <v>4976748.4472334702</v>
      </c>
      <c r="N505" s="139">
        <v>5469207.7554631904</v>
      </c>
      <c r="O505" s="139">
        <v>6146592.0343305999</v>
      </c>
      <c r="P505" s="102"/>
    </row>
    <row r="506" spans="1:24">
      <c r="A506" s="8" t="s">
        <v>273</v>
      </c>
      <c r="B506" s="137">
        <f>'[8]Regional GDP'!B23</f>
        <v>5700663.7636949597</v>
      </c>
      <c r="C506" s="137">
        <f>'[8]Regional GDP'!C23</f>
        <v>4898353.6463237498</v>
      </c>
      <c r="D506" s="137">
        <f>'[8]Regional GDP'!D23</f>
        <v>5476426.0304316701</v>
      </c>
      <c r="E506" s="137">
        <f>'[8]Regional GDP'!E23</f>
        <v>6313142.2387199998</v>
      </c>
      <c r="F506" s="139">
        <f>'[9]Regional GDP series 2019'!B22</f>
        <v>7480496.4375686897</v>
      </c>
      <c r="G506" s="139">
        <f>'[9]Regional GDP series 2019'!C22</f>
        <v>8269771.9688185304</v>
      </c>
      <c r="H506" s="139">
        <f>'[9]Regional GDP series 2019'!D22</f>
        <v>9247703.5324242003</v>
      </c>
      <c r="I506" s="141">
        <v>9968602.6725884806</v>
      </c>
      <c r="J506" s="139">
        <v>10751715.172999199</v>
      </c>
      <c r="K506" s="139">
        <v>11579564.2839185</v>
      </c>
      <c r="L506" s="139">
        <v>12871324.8210574</v>
      </c>
      <c r="M506" s="139">
        <v>13728991.976658801</v>
      </c>
      <c r="N506" s="139">
        <v>15260350.618640799</v>
      </c>
      <c r="O506" s="139">
        <v>16749338.186629999</v>
      </c>
      <c r="P506" s="102"/>
    </row>
    <row r="507" spans="1:24">
      <c r="A507" s="142" t="s">
        <v>274</v>
      </c>
      <c r="B507" s="137">
        <f>'[8]Regional GDP'!B24</f>
        <v>2299235.9316324601</v>
      </c>
      <c r="C507" s="137">
        <f>'[8]Regional GDP'!C24</f>
        <v>2687466.3195537799</v>
      </c>
      <c r="D507" s="137">
        <f>'[8]Regional GDP'!D24</f>
        <v>3031544.3300837898</v>
      </c>
      <c r="E507" s="137">
        <f>'[8]Regional GDP'!E24</f>
        <v>3463312.5483903</v>
      </c>
      <c r="F507" s="139">
        <f>'[9]Regional GDP series 2019'!B23</f>
        <v>3808333.8974031499</v>
      </c>
      <c r="G507" s="139">
        <f>'[9]Regional GDP series 2019'!C23</f>
        <v>4211766.4412944503</v>
      </c>
      <c r="H507" s="139">
        <f>'[9]Regional GDP series 2019'!D23</f>
        <v>4590739.1377138402</v>
      </c>
      <c r="I507" s="141">
        <v>5080564.6601581397</v>
      </c>
      <c r="J507" s="139">
        <v>5449327.6501413798</v>
      </c>
      <c r="K507" s="139">
        <v>5911439.2545016203</v>
      </c>
      <c r="L507" s="139">
        <v>6459313.18286727</v>
      </c>
      <c r="M507" s="139">
        <v>7051035.7565492503</v>
      </c>
      <c r="N507" s="139">
        <v>7776509.0053316103</v>
      </c>
      <c r="O507" s="139">
        <v>8626503.3537797295</v>
      </c>
      <c r="P507" s="102"/>
    </row>
    <row r="508" spans="1:24">
      <c r="A508" s="142" t="s">
        <v>275</v>
      </c>
      <c r="B508" s="137">
        <f>'[8]Regional GDP'!B25</f>
        <v>2082266.5433461899</v>
      </c>
      <c r="C508" s="137">
        <f>'[8]Regional GDP'!C25</f>
        <v>2420620.5618144898</v>
      </c>
      <c r="D508" s="137">
        <f>'[8]Regional GDP'!D25</f>
        <v>2750692.8117654002</v>
      </c>
      <c r="E508" s="137">
        <f>'[8]Regional GDP'!E25</f>
        <v>3142460.7046702201</v>
      </c>
      <c r="F508" s="139">
        <f>'[9]Regional GDP series 2019'!B24</f>
        <v>3465893.07919857</v>
      </c>
      <c r="G508" s="139">
        <f>'[9]Regional GDP series 2019'!C24</f>
        <v>3877121.59472002</v>
      </c>
      <c r="H508" s="139">
        <f>'[9]Regional GDP series 2019'!D24</f>
        <v>4349523.8031187505</v>
      </c>
      <c r="I508" s="141">
        <v>4676890.4745836603</v>
      </c>
      <c r="J508" s="139">
        <v>5016353.0456067603</v>
      </c>
      <c r="K508" s="139">
        <v>5463399.76625551</v>
      </c>
      <c r="L508" s="139">
        <v>6100850.7640487002</v>
      </c>
      <c r="M508" s="139">
        <v>6476320.09864836</v>
      </c>
      <c r="N508" s="139">
        <v>7127513.2261242596</v>
      </c>
      <c r="O508" s="139">
        <v>7827936.4131153198</v>
      </c>
      <c r="P508" s="102"/>
    </row>
    <row r="509" spans="1:24">
      <c r="A509" s="8" t="s">
        <v>276</v>
      </c>
      <c r="B509" s="137">
        <f>'[8]Regional GDP'!B26</f>
        <v>0</v>
      </c>
      <c r="C509" s="137">
        <f>'[8]Regional GDP'!C26</f>
        <v>932535.57340422296</v>
      </c>
      <c r="D509" s="137">
        <f>'[8]Regional GDP'!D26</f>
        <v>1226842.79427024</v>
      </c>
      <c r="E509" s="137">
        <f>'[8]Regional GDP'!E26</f>
        <v>1416784.3700459199</v>
      </c>
      <c r="F509" s="139">
        <f>'[9]Regional GDP series 2019'!B25</f>
        <v>1559930.94052756</v>
      </c>
      <c r="G509" s="139">
        <f>'[9]Regional GDP series 2019'!C25</f>
        <v>1836237.3278862699</v>
      </c>
      <c r="H509" s="139">
        <f>'[9]Regional GDP series 2019'!D25</f>
        <v>2167661.2704931898</v>
      </c>
      <c r="I509" s="141">
        <v>2508114.3153140801</v>
      </c>
      <c r="J509" s="139">
        <v>2690160.95038115</v>
      </c>
      <c r="K509" s="139">
        <v>2938475.2269754601</v>
      </c>
      <c r="L509" s="139">
        <v>3259918.17825566</v>
      </c>
      <c r="M509" s="139">
        <v>3412952.7512906399</v>
      </c>
      <c r="N509" s="139">
        <v>3807901.1678946898</v>
      </c>
      <c r="O509" s="139">
        <v>4337049.1896752501</v>
      </c>
      <c r="P509" s="102"/>
    </row>
    <row r="510" spans="1:24" s="6" customFormat="1">
      <c r="A510" s="8" t="s">
        <v>277</v>
      </c>
      <c r="B510" s="137">
        <f>'[8]Regional GDP'!B27</f>
        <v>0</v>
      </c>
      <c r="C510" s="137">
        <f>'[8]Regional GDP'!C27</f>
        <v>0</v>
      </c>
      <c r="D510" s="137">
        <f>'[8]Regional GDP'!D27</f>
        <v>899619.93720109505</v>
      </c>
      <c r="E510" s="137">
        <f>'[8]Regional GDP'!E27</f>
        <v>1132135.4883520601</v>
      </c>
      <c r="F510" s="139">
        <f>'[9]Regional GDP series 2019'!B26</f>
        <v>1324475.5465650801</v>
      </c>
      <c r="G510" s="139">
        <f>'[9]Regional GDP series 2019'!C26</f>
        <v>1567761.8039877401</v>
      </c>
      <c r="H510" s="139">
        <f>'[9]Regional GDP series 2019'!D26</f>
        <v>1728895.5566739901</v>
      </c>
      <c r="I510" s="141">
        <v>1878488.0265434801</v>
      </c>
      <c r="J510" s="139">
        <v>2014834.7663823599</v>
      </c>
      <c r="K510" s="139">
        <v>2178280.6536501502</v>
      </c>
      <c r="L510" s="139">
        <v>2420595.0087951198</v>
      </c>
      <c r="M510" s="139">
        <v>2626306.2588035902</v>
      </c>
      <c r="N510" s="139">
        <v>2875286.9548266502</v>
      </c>
      <c r="O510" s="139">
        <v>3190696.7639520201</v>
      </c>
      <c r="P510" s="102"/>
      <c r="Q510" s="8"/>
      <c r="R510" s="8"/>
      <c r="S510" s="8"/>
      <c r="T510" s="8"/>
      <c r="U510" s="8"/>
      <c r="V510" s="8"/>
      <c r="W510" s="8"/>
      <c r="X510" s="8"/>
    </row>
    <row r="511" spans="1:24" s="7" customFormat="1">
      <c r="A511" s="8" t="s">
        <v>278</v>
      </c>
      <c r="B511" s="137"/>
      <c r="C511" s="137"/>
      <c r="D511" s="137"/>
      <c r="E511" s="137"/>
      <c r="F511" s="139">
        <f>'[9]Regional GDP series 2019'!B27</f>
        <v>0</v>
      </c>
      <c r="G511" s="139">
        <f>'[9]Regional GDP series 2019'!C27</f>
        <v>1925983.68672644</v>
      </c>
      <c r="H511" s="139">
        <f>'[9]Regional GDP series 2019'!D27</f>
        <v>2206599.0306293401</v>
      </c>
      <c r="I511" s="141">
        <v>2340084.2069364302</v>
      </c>
      <c r="J511" s="139">
        <v>2604107.7641705899</v>
      </c>
      <c r="K511" s="139">
        <v>2978658.4658953999</v>
      </c>
      <c r="L511" s="139">
        <v>3242085.2598683001</v>
      </c>
      <c r="M511" s="139">
        <v>3479983.79213562</v>
      </c>
      <c r="N511" s="139">
        <v>3685646.3567028302</v>
      </c>
      <c r="O511" s="139">
        <v>4227828.7183577903</v>
      </c>
      <c r="P511" s="102"/>
      <c r="Q511" s="88"/>
      <c r="R511" s="88"/>
      <c r="S511" s="88"/>
    </row>
    <row r="512" spans="1:24" s="6" customFormat="1">
      <c r="A512" s="8" t="s">
        <v>279</v>
      </c>
      <c r="B512" s="137">
        <f>'[8]Regional GDP'!B28</f>
        <v>0</v>
      </c>
      <c r="C512" s="137">
        <f>'[8]Regional GDP'!C28</f>
        <v>3547776.8030238901</v>
      </c>
      <c r="D512" s="137">
        <f>'[8]Regional GDP'!D28</f>
        <v>4141542.7187789702</v>
      </c>
      <c r="E512" s="137">
        <f>'[8]Regional GDP'!E28</f>
        <v>4490341.6478620302</v>
      </c>
      <c r="F512" s="139">
        <f>'[9]Regional GDP series 2019'!B28</f>
        <v>4686079.5657284698</v>
      </c>
      <c r="G512" s="139">
        <f>'[9]Regional GDP series 2019'!C28</f>
        <v>5159465.9474655697</v>
      </c>
      <c r="H512" s="139">
        <f>'[9]Regional GDP series 2019'!D28</f>
        <v>5726669.8654548898</v>
      </c>
      <c r="I512" s="141">
        <v>6179022.2018905301</v>
      </c>
      <c r="J512" s="139">
        <v>6728015.2310117902</v>
      </c>
      <c r="K512" s="139">
        <v>7293855.5883523701</v>
      </c>
      <c r="L512" s="139">
        <v>8125248.9703738196</v>
      </c>
      <c r="M512" s="139">
        <v>8638865.1153512001</v>
      </c>
      <c r="N512" s="139">
        <v>9394223.4168402702</v>
      </c>
      <c r="O512" s="139">
        <v>10495348.314908899</v>
      </c>
      <c r="P512" s="102"/>
      <c r="Q512" s="8"/>
      <c r="R512" s="8"/>
      <c r="S512" s="8"/>
      <c r="T512" s="8"/>
      <c r="U512" s="8"/>
      <c r="V512" s="8"/>
      <c r="W512" s="8"/>
      <c r="X512" s="8"/>
    </row>
    <row r="513" spans="1:16">
      <c r="A513" s="8" t="s">
        <v>280</v>
      </c>
      <c r="B513" s="137">
        <f>'[8]Regional GDP'!B29</f>
        <v>0</v>
      </c>
      <c r="C513" s="137">
        <f>'[8]Regional GDP'!C29</f>
        <v>0</v>
      </c>
      <c r="D513" s="137">
        <f>'[8]Regional GDP'!D29</f>
        <v>0</v>
      </c>
      <c r="E513" s="137">
        <f>'[8]Regional GDP'!E29</f>
        <v>1717314.4082481</v>
      </c>
      <c r="F513" s="139">
        <f>'[9]Regional GDP series 2019'!B29</f>
        <v>1888396.3205890299</v>
      </c>
      <c r="G513" s="139">
        <f>'[9]Regional GDP series 2019'!C29</f>
        <v>2111420.2459378801</v>
      </c>
      <c r="H513" s="139">
        <f>'[9]Regional GDP series 2019'!D29</f>
        <v>2344782.0081122401</v>
      </c>
      <c r="I513" s="141">
        <v>2546960.8984255702</v>
      </c>
      <c r="J513" s="139">
        <v>2731827.5400646101</v>
      </c>
      <c r="K513" s="139">
        <v>2953435.9471735</v>
      </c>
      <c r="L513" s="139">
        <v>3253020.2119515999</v>
      </c>
      <c r="M513" s="139">
        <v>3540075.80715913</v>
      </c>
      <c r="N513" s="139">
        <v>3908800.0037591001</v>
      </c>
      <c r="O513" s="139">
        <v>4371076.2820234103</v>
      </c>
      <c r="P513" s="102"/>
    </row>
    <row r="514" spans="1:16" ht="13.9">
      <c r="A514" s="83" t="s">
        <v>281</v>
      </c>
      <c r="B514" s="143">
        <f>'[8]Regional GDP'!B30</f>
        <v>62318659.036803901</v>
      </c>
      <c r="C514" s="143">
        <f>'[8]Regional GDP'!C30</f>
        <v>72977199.824193403</v>
      </c>
      <c r="D514" s="143">
        <f>'[8]Regional GDP'!D30</f>
        <v>82603387.740702704</v>
      </c>
      <c r="E514" s="143">
        <f>'[8]Regional GDP'!E30</f>
        <v>94349315.691570103</v>
      </c>
      <c r="F514" s="143">
        <f>'[8]Regional GDP'!F30</f>
        <v>108362324.289516</v>
      </c>
      <c r="G514" s="143">
        <f t="shared" ref="G514:H514" si="138">SUM(G488:G513)</f>
        <v>115367276.599635</v>
      </c>
      <c r="H514" s="143">
        <f t="shared" si="138"/>
        <v>128366653.15554599</v>
      </c>
      <c r="I514" s="143">
        <v>139135212.28110501</v>
      </c>
      <c r="J514" s="143">
        <v>149836982.99642301</v>
      </c>
      <c r="K514" s="143">
        <v>161991896.86588001</v>
      </c>
      <c r="L514" s="143">
        <v>179409951.67027199</v>
      </c>
      <c r="M514" s="143">
        <v>193359936.933584</v>
      </c>
      <c r="N514" s="143">
        <v>211974663.20923299</v>
      </c>
      <c r="O514" s="144">
        <v>234104003.29255599</v>
      </c>
      <c r="P514" s="102"/>
    </row>
    <row r="515" spans="1:16" ht="13.9">
      <c r="A515" s="4"/>
      <c r="B515" s="145"/>
      <c r="C515" s="145"/>
      <c r="D515" s="145"/>
      <c r="E515" s="145"/>
      <c r="F515" s="145"/>
      <c r="G515" s="145"/>
      <c r="I515" s="145"/>
      <c r="J515" s="145"/>
      <c r="K515" s="145"/>
    </row>
    <row r="517" spans="1:16" ht="13.9">
      <c r="A517" s="146" t="s">
        <v>282</v>
      </c>
      <c r="B517" s="7"/>
      <c r="C517" s="7"/>
      <c r="D517" s="7"/>
      <c r="E517" s="7"/>
      <c r="F517" s="7"/>
      <c r="G517" s="7"/>
      <c r="H517" s="7"/>
      <c r="M517" s="4"/>
      <c r="O517" s="4" t="s">
        <v>283</v>
      </c>
    </row>
    <row r="518" spans="1:16" ht="13.9">
      <c r="A518" s="12" t="s">
        <v>254</v>
      </c>
      <c r="B518" s="23">
        <v>2012</v>
      </c>
      <c r="C518" s="23">
        <v>2013</v>
      </c>
      <c r="D518" s="23">
        <v>2014</v>
      </c>
      <c r="E518" s="23">
        <v>2015</v>
      </c>
      <c r="F518" s="23">
        <v>2016</v>
      </c>
      <c r="G518" s="23">
        <v>2017</v>
      </c>
      <c r="H518" s="23">
        <v>2018</v>
      </c>
      <c r="I518" s="23">
        <v>2019</v>
      </c>
      <c r="J518" s="23">
        <v>2020</v>
      </c>
      <c r="K518" s="23">
        <v>2021</v>
      </c>
      <c r="L518" s="23">
        <v>2022</v>
      </c>
      <c r="M518" s="172" t="s">
        <v>21</v>
      </c>
      <c r="N518" s="13" t="s">
        <v>3</v>
      </c>
      <c r="O518" s="13">
        <v>2025</v>
      </c>
    </row>
    <row r="519" spans="1:16">
      <c r="A519" s="8" t="s">
        <v>255</v>
      </c>
      <c r="B519" s="147">
        <f t="shared" ref="B519:F534" si="139">B488/B$514*100</f>
        <v>3.0993611309108902</v>
      </c>
      <c r="C519" s="147">
        <f t="shared" si="139"/>
        <v>3.0324862809502</v>
      </c>
      <c r="D519" s="147">
        <f t="shared" si="139"/>
        <v>3.04</v>
      </c>
      <c r="E519" s="148">
        <f t="shared" si="139"/>
        <v>2.9005801160232001</v>
      </c>
      <c r="F519" s="148">
        <f t="shared" si="139"/>
        <v>2.7962300517783798</v>
      </c>
      <c r="G519" s="148">
        <v>2.9305897245638701</v>
      </c>
      <c r="H519" s="148">
        <v>2.9936589422219</v>
      </c>
      <c r="I519" s="148">
        <v>3.08136519744144</v>
      </c>
      <c r="J519" s="148">
        <v>3.13604006753864</v>
      </c>
      <c r="K519" s="148">
        <v>3.0865125616297</v>
      </c>
      <c r="L519" s="148">
        <v>3.1145602933452601</v>
      </c>
      <c r="M519" s="148">
        <f>M488/$M$514*100</f>
        <v>3.05149759927223</v>
      </c>
      <c r="N519" s="148">
        <f>N488/$N$514*100</f>
        <v>3.1169944216403902</v>
      </c>
      <c r="O519" s="148">
        <f>O488/$O$514*100</f>
        <v>3.0620399400994298</v>
      </c>
    </row>
    <row r="520" spans="1:16">
      <c r="A520" s="8" t="s">
        <v>256</v>
      </c>
      <c r="B520" s="147">
        <f t="shared" si="139"/>
        <v>4.7677072722648699</v>
      </c>
      <c r="C520" s="147">
        <f t="shared" si="139"/>
        <v>4.7445592526465701</v>
      </c>
      <c r="D520" s="147">
        <f t="shared" si="139"/>
        <v>4.75</v>
      </c>
      <c r="E520" s="148">
        <f t="shared" si="139"/>
        <v>4.7009401880376096</v>
      </c>
      <c r="F520" s="148">
        <f t="shared" si="139"/>
        <v>4.5007874131876902</v>
      </c>
      <c r="G520" s="148">
        <v>4.69095532195698</v>
      </c>
      <c r="H520" s="148">
        <v>4.6379856898744096</v>
      </c>
      <c r="I520" s="148">
        <v>4.6919635666918396</v>
      </c>
      <c r="J520" s="148">
        <v>4.6750962683695496</v>
      </c>
      <c r="K520" s="148">
        <v>4.6998601588533599</v>
      </c>
      <c r="L520" s="148">
        <v>4.6993132479349198</v>
      </c>
      <c r="M520" s="148">
        <f t="shared" ref="M520:M545" si="140">M489/$M$514*100</f>
        <v>4.7256005876809901</v>
      </c>
      <c r="N520" s="148">
        <f>N489/$N$514*100</f>
        <v>4.8016640851969603</v>
      </c>
      <c r="O520" s="148">
        <f t="shared" ref="O520:O545" si="141">O489/$O$514*100</f>
        <v>4.7419266342819801</v>
      </c>
    </row>
    <row r="521" spans="1:16">
      <c r="A521" s="8" t="s">
        <v>257</v>
      </c>
      <c r="B521" s="147">
        <f t="shared" si="139"/>
        <v>4.5396718331072696</v>
      </c>
      <c r="C521" s="147">
        <f t="shared" si="139"/>
        <v>4.5352080096025196</v>
      </c>
      <c r="D521" s="147">
        <f t="shared" si="139"/>
        <v>4.54</v>
      </c>
      <c r="E521" s="148">
        <f t="shared" si="139"/>
        <v>4.5409081816363299</v>
      </c>
      <c r="F521" s="148">
        <f t="shared" si="139"/>
        <v>4.2518268362343896</v>
      </c>
      <c r="G521" s="148">
        <v>4.4309228285285203</v>
      </c>
      <c r="H521" s="148">
        <v>4.4484251428960802</v>
      </c>
      <c r="I521" s="148">
        <v>4.4818847420378898</v>
      </c>
      <c r="J521" s="148">
        <v>4.4584231164365002</v>
      </c>
      <c r="K521" s="148">
        <v>4.4460406471761598</v>
      </c>
      <c r="L521" s="148">
        <v>4.4553941367058103</v>
      </c>
      <c r="M521" s="148">
        <f t="shared" si="140"/>
        <v>4.4227751370638897</v>
      </c>
      <c r="N521" s="148">
        <f t="shared" ref="N521:N545" si="142">N490/$N$514*100</f>
        <v>4.4804952572709302</v>
      </c>
      <c r="O521" s="148">
        <f t="shared" si="141"/>
        <v>4.4806234610348303</v>
      </c>
    </row>
    <row r="522" spans="1:16">
      <c r="A522" s="8" t="s">
        <v>258</v>
      </c>
      <c r="B522" s="147">
        <f t="shared" si="139"/>
        <v>4.6944855808446402</v>
      </c>
      <c r="C522" s="147">
        <f t="shared" si="139"/>
        <v>4.6686023379122199</v>
      </c>
      <c r="D522" s="147">
        <f t="shared" si="139"/>
        <v>4.66</v>
      </c>
      <c r="E522" s="148">
        <f t="shared" si="139"/>
        <v>4.6609321864372903</v>
      </c>
      <c r="F522" s="148">
        <f t="shared" si="139"/>
        <v>4.4720570676620603</v>
      </c>
      <c r="G522" s="148">
        <v>4.6809470427863804</v>
      </c>
      <c r="H522" s="148">
        <v>4.6511061654556798</v>
      </c>
      <c r="I522" s="148">
        <v>4.6819534348191398</v>
      </c>
      <c r="J522" s="148">
        <v>4.6899433098397099</v>
      </c>
      <c r="K522" s="148">
        <v>4.6404159849013498</v>
      </c>
      <c r="L522" s="148">
        <v>4.6518722300988102</v>
      </c>
      <c r="M522" s="148">
        <f t="shared" si="140"/>
        <v>4.7101483594570199</v>
      </c>
      <c r="N522" s="148">
        <f t="shared" si="142"/>
        <v>4.6549170765836001</v>
      </c>
      <c r="O522" s="148">
        <f t="shared" si="141"/>
        <v>4.6406937555015704</v>
      </c>
    </row>
    <row r="523" spans="1:16">
      <c r="A523" s="8" t="s">
        <v>259</v>
      </c>
      <c r="B523" s="147">
        <f t="shared" si="139"/>
        <v>4.8851337441603002</v>
      </c>
      <c r="C523" s="147">
        <f t="shared" si="139"/>
        <v>4.8393926857774403</v>
      </c>
      <c r="D523" s="147">
        <f t="shared" si="139"/>
        <v>4.8499999999999996</v>
      </c>
      <c r="E523" s="148">
        <f t="shared" si="139"/>
        <v>4.9009801960392103</v>
      </c>
      <c r="F523" s="148">
        <f t="shared" si="139"/>
        <v>4.5965679997977</v>
      </c>
      <c r="G523" s="148">
        <v>4.8009958587302304</v>
      </c>
      <c r="H523" s="148">
        <v>4.7859733308832304</v>
      </c>
      <c r="I523" s="148">
        <v>4.8020273925190002</v>
      </c>
      <c r="J523" s="148">
        <v>4.82294920237275</v>
      </c>
      <c r="K523" s="148">
        <v>4.7919942799658797</v>
      </c>
      <c r="L523" s="148">
        <v>4.7857485728136497</v>
      </c>
      <c r="M523" s="148">
        <f t="shared" si="140"/>
        <v>4.7292569411350298</v>
      </c>
      <c r="N523" s="148">
        <f t="shared" si="142"/>
        <v>4.8307933611386797</v>
      </c>
      <c r="O523" s="148">
        <f t="shared" si="141"/>
        <v>4.8737437913972199</v>
      </c>
    </row>
    <row r="524" spans="1:16">
      <c r="A524" s="8" t="s">
        <v>260</v>
      </c>
      <c r="B524" s="147">
        <f t="shared" si="139"/>
        <v>1.8480602590648201</v>
      </c>
      <c r="C524" s="147">
        <f t="shared" si="139"/>
        <v>1.8117745947968</v>
      </c>
      <c r="D524" s="147">
        <f t="shared" si="139"/>
        <v>1.81</v>
      </c>
      <c r="E524" s="148">
        <f t="shared" si="139"/>
        <v>1.81036207241448</v>
      </c>
      <c r="F524" s="148">
        <f t="shared" si="139"/>
        <v>1.7237077330452499</v>
      </c>
      <c r="G524" s="148">
        <v>1.9500428276526001</v>
      </c>
      <c r="H524" s="148">
        <v>1.9408157832320601</v>
      </c>
      <c r="I524" s="148">
        <v>1.9504613962374799</v>
      </c>
      <c r="J524" s="148">
        <v>2.0096865118568301</v>
      </c>
      <c r="K524" s="148">
        <v>2.0096870675048</v>
      </c>
      <c r="L524" s="148">
        <v>2.01451673648697</v>
      </c>
      <c r="M524" s="148">
        <f t="shared" si="140"/>
        <v>2.0214629771445698</v>
      </c>
      <c r="N524" s="148">
        <f t="shared" si="142"/>
        <v>1.97311119249333</v>
      </c>
      <c r="O524" s="148">
        <f t="shared" si="141"/>
        <v>2.0284467452719599</v>
      </c>
    </row>
    <row r="525" spans="1:16">
      <c r="A525" s="8" t="s">
        <v>261</v>
      </c>
      <c r="B525" s="147">
        <f t="shared" si="139"/>
        <v>16.9324364189583</v>
      </c>
      <c r="C525" s="147">
        <f t="shared" si="139"/>
        <v>17.278951216387</v>
      </c>
      <c r="D525" s="147">
        <f t="shared" si="139"/>
        <v>17.2</v>
      </c>
      <c r="E525" s="148">
        <f t="shared" si="139"/>
        <v>17.203440688137601</v>
      </c>
      <c r="F525" s="148">
        <f t="shared" si="139"/>
        <v>16.279482139507898</v>
      </c>
      <c r="G525" s="148">
        <v>17.303496875729099</v>
      </c>
      <c r="H525" s="148">
        <v>17.4524310979854</v>
      </c>
      <c r="I525" s="148">
        <v>17.085570941102102</v>
      </c>
      <c r="J525" s="148">
        <v>17.016821886393</v>
      </c>
      <c r="K525" s="148">
        <v>17.016822050230399</v>
      </c>
      <c r="L525" s="148">
        <v>17.050427268710099</v>
      </c>
      <c r="M525" s="148">
        <f t="shared" si="140"/>
        <v>17.188460983001502</v>
      </c>
      <c r="N525" s="148">
        <f t="shared" si="142"/>
        <v>17.0767693914243</v>
      </c>
      <c r="O525" s="148">
        <f t="shared" si="141"/>
        <v>17.004362303495199</v>
      </c>
    </row>
    <row r="526" spans="1:16">
      <c r="A526" s="8" t="s">
        <v>262</v>
      </c>
      <c r="B526" s="147">
        <f t="shared" si="139"/>
        <v>1.8875462167016399</v>
      </c>
      <c r="C526" s="147">
        <f t="shared" si="139"/>
        <v>1.84991914616831</v>
      </c>
      <c r="D526" s="147">
        <f t="shared" si="139"/>
        <v>1.86</v>
      </c>
      <c r="E526" s="148">
        <f t="shared" si="139"/>
        <v>1.86037207441488</v>
      </c>
      <c r="F526" s="148">
        <f t="shared" si="139"/>
        <v>1.8769049604467201</v>
      </c>
      <c r="G526" s="148">
        <v>1.9803784499000701</v>
      </c>
      <c r="H526" s="148">
        <v>1.9556210801490399</v>
      </c>
      <c r="I526" s="148">
        <v>1.98080432942519</v>
      </c>
      <c r="J526" s="148">
        <v>1.9929560854947299</v>
      </c>
      <c r="K526" s="148">
        <v>1.9991463996700101</v>
      </c>
      <c r="L526" s="148">
        <v>1.98786152271671</v>
      </c>
      <c r="M526" s="148">
        <f t="shared" si="140"/>
        <v>1.9588364618221801</v>
      </c>
      <c r="N526" s="148">
        <f t="shared" si="142"/>
        <v>1.9559314810941</v>
      </c>
      <c r="O526" s="148">
        <f t="shared" si="141"/>
        <v>1.9630320493300599</v>
      </c>
    </row>
    <row r="527" spans="1:16">
      <c r="A527" s="8" t="s">
        <v>263</v>
      </c>
      <c r="B527" s="147">
        <f t="shared" si="139"/>
        <v>2.6454650648832798</v>
      </c>
      <c r="C527" s="147">
        <f t="shared" si="139"/>
        <v>2.5205294039155501</v>
      </c>
      <c r="D527" s="147">
        <f t="shared" si="139"/>
        <v>2.5299999999999998</v>
      </c>
      <c r="E527" s="148">
        <f t="shared" si="139"/>
        <v>2.6005201040207999</v>
      </c>
      <c r="F527" s="148">
        <f t="shared" si="139"/>
        <v>2.5855395744379801</v>
      </c>
      <c r="G527" s="148">
        <v>2.7205287214787601</v>
      </c>
      <c r="H527" s="148">
        <v>2.74612408827696</v>
      </c>
      <c r="I527" s="148">
        <v>2.72111355885905</v>
      </c>
      <c r="J527" s="148">
        <v>2.7135182415728498</v>
      </c>
      <c r="K527" s="148">
        <v>2.71351821177426</v>
      </c>
      <c r="L527" s="148">
        <v>2.7524835567544401</v>
      </c>
      <c r="M527" s="148">
        <f t="shared" si="140"/>
        <v>2.6998376034112099</v>
      </c>
      <c r="N527" s="148">
        <f t="shared" si="142"/>
        <v>2.7372191469537799</v>
      </c>
      <c r="O527" s="148">
        <f t="shared" si="141"/>
        <v>2.7091650261822502</v>
      </c>
    </row>
    <row r="528" spans="1:16">
      <c r="A528" s="8" t="s">
        <v>264</v>
      </c>
      <c r="B528" s="147">
        <f t="shared" si="139"/>
        <v>3.8118093444824499</v>
      </c>
      <c r="C528" s="147">
        <f t="shared" si="139"/>
        <v>3.80438555282299</v>
      </c>
      <c r="D528" s="147">
        <f t="shared" si="139"/>
        <v>3.81</v>
      </c>
      <c r="E528" s="148">
        <f t="shared" si="139"/>
        <v>3.9007801560312099</v>
      </c>
      <c r="F528" s="148">
        <f t="shared" si="139"/>
        <v>3.7346959386025498</v>
      </c>
      <c r="G528" s="148">
        <v>3.8007928800817301</v>
      </c>
      <c r="H528" s="148">
        <v>3.7905028145630002</v>
      </c>
      <c r="I528" s="148">
        <v>3.8016095149056799</v>
      </c>
      <c r="J528" s="148">
        <v>3.78631256665293</v>
      </c>
      <c r="K528" s="148">
        <v>3.7801215026995498</v>
      </c>
      <c r="L528" s="148">
        <v>3.7553755493607102</v>
      </c>
      <c r="M528" s="148">
        <f t="shared" si="140"/>
        <v>3.80834229284797</v>
      </c>
      <c r="N528" s="148">
        <f t="shared" si="142"/>
        <v>3.6731467052865798</v>
      </c>
      <c r="O528" s="148">
        <f t="shared" si="141"/>
        <v>3.6071812222445798</v>
      </c>
    </row>
    <row r="529" spans="1:24">
      <c r="A529" s="8" t="s">
        <v>265</v>
      </c>
      <c r="B529" s="147">
        <f t="shared" si="139"/>
        <v>5.2486673454872701</v>
      </c>
      <c r="C529" s="147">
        <f t="shared" si="139"/>
        <v>3.9049292423933499</v>
      </c>
      <c r="D529" s="147">
        <f t="shared" si="139"/>
        <v>3.7047790813115502</v>
      </c>
      <c r="E529" s="148">
        <f t="shared" si="139"/>
        <v>3.7994230675002898</v>
      </c>
      <c r="F529" s="148">
        <f t="shared" si="139"/>
        <v>3.2662872066278701</v>
      </c>
      <c r="G529" s="148">
        <v>3.31348073008304</v>
      </c>
      <c r="H529" s="148">
        <v>3.2076167344875102</v>
      </c>
      <c r="I529" s="148">
        <v>3.1035345290465099</v>
      </c>
      <c r="J529" s="148">
        <v>3.1178759582631699</v>
      </c>
      <c r="K529" s="148">
        <v>3.1426397153754899</v>
      </c>
      <c r="L529" s="148">
        <v>3.1474637589353698</v>
      </c>
      <c r="M529" s="148">
        <f t="shared" si="140"/>
        <v>3.1222241472530401</v>
      </c>
      <c r="N529" s="148">
        <f t="shared" si="142"/>
        <v>3.0961787484683398</v>
      </c>
      <c r="O529" s="148">
        <f t="shared" si="141"/>
        <v>3.1330108347821701</v>
      </c>
    </row>
    <row r="530" spans="1:24">
      <c r="A530" s="8" t="s">
        <v>266</v>
      </c>
      <c r="B530" s="147">
        <f t="shared" si="139"/>
        <v>7.3262798448500703</v>
      </c>
      <c r="C530" s="147">
        <f t="shared" si="139"/>
        <v>7.4313315352960201</v>
      </c>
      <c r="D530" s="147">
        <f t="shared" si="139"/>
        <v>7.44</v>
      </c>
      <c r="E530" s="148">
        <f t="shared" si="139"/>
        <v>5.6213220403206501</v>
      </c>
      <c r="F530" s="148">
        <f t="shared" si="139"/>
        <v>5.3819820020112399</v>
      </c>
      <c r="G530" s="148">
        <v>5.6113405265822003</v>
      </c>
      <c r="H530" s="148">
        <v>5.6540321573275003</v>
      </c>
      <c r="I530" s="148">
        <v>5.6125459545568601</v>
      </c>
      <c r="J530" s="148">
        <v>5.6234991755154304</v>
      </c>
      <c r="K530" s="148">
        <v>5.6234990475573303</v>
      </c>
      <c r="L530" s="148">
        <v>5.5822896702935303</v>
      </c>
      <c r="M530" s="148">
        <f t="shared" si="140"/>
        <v>5.5870891286884303</v>
      </c>
      <c r="N530" s="148">
        <f t="shared" si="142"/>
        <v>5.5287629722825002</v>
      </c>
      <c r="O530" s="148">
        <f t="shared" si="141"/>
        <v>5.52066418743917</v>
      </c>
    </row>
    <row r="531" spans="1:24">
      <c r="A531" s="8" t="s">
        <v>267</v>
      </c>
      <c r="B531" s="147">
        <f t="shared" si="139"/>
        <v>1.91866738574177</v>
      </c>
      <c r="C531" s="147">
        <f t="shared" si="139"/>
        <v>1.8405394327767699</v>
      </c>
      <c r="D531" s="147">
        <f t="shared" si="139"/>
        <v>1.85</v>
      </c>
      <c r="E531" s="148">
        <f t="shared" si="139"/>
        <v>1.8003600720144</v>
      </c>
      <c r="F531" s="148">
        <f t="shared" si="139"/>
        <v>1.7715769588346999</v>
      </c>
      <c r="G531" s="148">
        <v>1.8703657068836701</v>
      </c>
      <c r="H531" s="148">
        <v>1.8692096666837901</v>
      </c>
      <c r="I531" s="148">
        <v>1.87076803666965</v>
      </c>
      <c r="J531" s="148">
        <v>1.86324044367652</v>
      </c>
      <c r="K531" s="148">
        <v>1.8694315331442</v>
      </c>
      <c r="L531" s="148">
        <v>1.8742118248524</v>
      </c>
      <c r="M531" s="148">
        <f t="shared" si="140"/>
        <v>1.88203388212137</v>
      </c>
      <c r="N531" s="148">
        <f t="shared" si="142"/>
        <v>1.88436387851013</v>
      </c>
      <c r="O531" s="148">
        <f t="shared" si="141"/>
        <v>1.8928223126843</v>
      </c>
    </row>
    <row r="532" spans="1:24">
      <c r="A532" s="8" t="s">
        <v>268</v>
      </c>
      <c r="B532" s="147">
        <f t="shared" si="139"/>
        <v>3.9504148882018799</v>
      </c>
      <c r="C532" s="147">
        <f t="shared" si="139"/>
        <v>3.9267186380422601</v>
      </c>
      <c r="D532" s="147">
        <f t="shared" si="139"/>
        <v>3.93</v>
      </c>
      <c r="E532" s="148">
        <f t="shared" si="139"/>
        <v>3.80076015203041</v>
      </c>
      <c r="F532" s="148">
        <f t="shared" si="139"/>
        <v>3.6389345042794101</v>
      </c>
      <c r="G532" s="148">
        <v>3.7007724137698701</v>
      </c>
      <c r="H532" s="148">
        <v>3.6447944005023398</v>
      </c>
      <c r="I532" s="148">
        <v>3.7015677271443401</v>
      </c>
      <c r="J532" s="148">
        <v>3.6866733232186202</v>
      </c>
      <c r="K532" s="148">
        <v>3.6928641111209801</v>
      </c>
      <c r="L532" s="148">
        <v>3.69116504123429</v>
      </c>
      <c r="M532" s="148">
        <f t="shared" si="140"/>
        <v>3.72385872695068</v>
      </c>
      <c r="N532" s="148">
        <f t="shared" si="142"/>
        <v>3.7188741370054301</v>
      </c>
      <c r="O532" s="148">
        <f t="shared" si="141"/>
        <v>3.70243304050874</v>
      </c>
    </row>
    <row r="533" spans="1:24">
      <c r="A533" s="8" t="s">
        <v>269</v>
      </c>
      <c r="B533" s="147">
        <f t="shared" si="139"/>
        <v>3.4198769127506501</v>
      </c>
      <c r="C533" s="147">
        <f t="shared" si="139"/>
        <v>3.4029735120605502</v>
      </c>
      <c r="D533" s="147">
        <f t="shared" si="139"/>
        <v>2.3209164141971201</v>
      </c>
      <c r="E533" s="148">
        <f t="shared" si="139"/>
        <v>2.3007598118405399</v>
      </c>
      <c r="F533" s="148">
        <f t="shared" si="139"/>
        <v>2.2251267602279401</v>
      </c>
      <c r="G533" s="148">
        <v>2.1417810070941501</v>
      </c>
      <c r="H533" s="148">
        <v>2.1339588942952301</v>
      </c>
      <c r="I533" s="148">
        <v>2.1513464073851001</v>
      </c>
      <c r="J533" s="148">
        <v>2.1426896539190499</v>
      </c>
      <c r="K533" s="148">
        <v>2.1488810530814599</v>
      </c>
      <c r="L533" s="148">
        <v>2.1074311425675001</v>
      </c>
      <c r="M533" s="148">
        <f t="shared" si="140"/>
        <v>2.1605310830125402</v>
      </c>
      <c r="N533" s="148">
        <f t="shared" si="142"/>
        <v>2.1711468979566799</v>
      </c>
      <c r="O533" s="148">
        <f t="shared" si="141"/>
        <v>2.1422771250403798</v>
      </c>
    </row>
    <row r="534" spans="1:24">
      <c r="A534" s="8" t="s">
        <v>270</v>
      </c>
      <c r="B534" s="147">
        <f t="shared" si="139"/>
        <v>2.8963253990998599</v>
      </c>
      <c r="C534" s="147">
        <f t="shared" si="139"/>
        <v>2.8906845827846199</v>
      </c>
      <c r="D534" s="147">
        <f t="shared" si="139"/>
        <v>2.88</v>
      </c>
      <c r="E534" s="148">
        <f t="shared" si="139"/>
        <v>2.9005801160232001</v>
      </c>
      <c r="F534" s="148">
        <f t="shared" si="139"/>
        <v>2.7770815953711301</v>
      </c>
      <c r="G534" s="148">
        <v>2.8005890591981801</v>
      </c>
      <c r="H534" s="148">
        <v>2.8027248908229301</v>
      </c>
      <c r="I534" s="148">
        <v>2.80119089315528</v>
      </c>
      <c r="J534" s="148">
        <v>2.7899194446920399</v>
      </c>
      <c r="K534" s="148">
        <v>2.7961105440884499</v>
      </c>
      <c r="L534" s="148">
        <v>2.7771969844261601</v>
      </c>
      <c r="M534" s="148">
        <f t="shared" si="140"/>
        <v>2.7641908589833202</v>
      </c>
      <c r="N534" s="148">
        <f t="shared" si="142"/>
        <v>2.73105477670323</v>
      </c>
      <c r="O534" s="148">
        <f t="shared" si="141"/>
        <v>2.7094451604029302</v>
      </c>
    </row>
    <row r="535" spans="1:24">
      <c r="A535" s="8" t="s">
        <v>271</v>
      </c>
      <c r="B535" s="147">
        <f t="shared" ref="B535:L545" si="143">B504/B$514*100</f>
        <v>6.01285607056142</v>
      </c>
      <c r="C535" s="147">
        <f t="shared" si="143"/>
        <v>5.1448672511968203</v>
      </c>
      <c r="D535" s="147">
        <f t="shared" si="143"/>
        <v>5.1264388922210697</v>
      </c>
      <c r="E535" s="148">
        <f t="shared" si="143"/>
        <v>5.1684133397969596</v>
      </c>
      <c r="F535" s="148">
        <f t="shared" si="143"/>
        <v>4.9951431305948502</v>
      </c>
      <c r="G535" s="148">
        <v>3.6644468158040402</v>
      </c>
      <c r="H535" s="148">
        <v>3.5970596778718402</v>
      </c>
      <c r="I535" s="148">
        <v>3.6380310716517399</v>
      </c>
      <c r="J535" s="148">
        <v>3.5744499881788201</v>
      </c>
      <c r="K535" s="148">
        <v>3.4948213141934299</v>
      </c>
      <c r="L535" s="148">
        <v>3.5061050729943002</v>
      </c>
      <c r="M535" s="148">
        <f t="shared" si="140"/>
        <v>3.5522015989505902</v>
      </c>
      <c r="N535" s="148">
        <f t="shared" si="142"/>
        <v>3.5909693316110798</v>
      </c>
      <c r="O535" s="148">
        <f t="shared" si="141"/>
        <v>3.6073374094042401</v>
      </c>
      <c r="Q535" s="6"/>
      <c r="R535" s="6"/>
      <c r="S535" s="6"/>
      <c r="T535" s="6"/>
      <c r="U535" s="6"/>
      <c r="V535" s="6"/>
      <c r="W535" s="6"/>
      <c r="X535" s="6"/>
    </row>
    <row r="536" spans="1:24">
      <c r="A536" s="8" t="s">
        <v>272</v>
      </c>
      <c r="B536" s="147">
        <f t="shared" si="143"/>
        <v>3.9368283797835701</v>
      </c>
      <c r="C536" s="147">
        <f t="shared" si="143"/>
        <v>2.5210802254039799</v>
      </c>
      <c r="D536" s="147">
        <f t="shared" si="143"/>
        <v>2.4800086915002599</v>
      </c>
      <c r="E536" s="148">
        <f t="shared" si="143"/>
        <v>2.5549050059257201</v>
      </c>
      <c r="F536" s="148">
        <f t="shared" si="143"/>
        <v>2.52330916682735</v>
      </c>
      <c r="G536" s="148">
        <v>2.5485097914036401</v>
      </c>
      <c r="H536" s="148">
        <v>2.51168551429812</v>
      </c>
      <c r="I536" s="148">
        <v>2.5584191504448999</v>
      </c>
      <c r="J536" s="148">
        <v>2.5481248675519401</v>
      </c>
      <c r="K536" s="148">
        <v>2.5543159500819099</v>
      </c>
      <c r="L536" s="148">
        <v>2.5561599369681902</v>
      </c>
      <c r="M536" s="148">
        <f t="shared" si="140"/>
        <v>2.5738260604330399</v>
      </c>
      <c r="N536" s="148">
        <f t="shared" si="142"/>
        <v>2.5801233376956501</v>
      </c>
      <c r="O536" s="148">
        <f t="shared" si="141"/>
        <v>2.6255817704447</v>
      </c>
      <c r="Q536" s="6"/>
      <c r="R536" s="6"/>
      <c r="S536" s="6"/>
      <c r="T536" s="6"/>
      <c r="U536" s="6"/>
      <c r="V536" s="6"/>
      <c r="W536" s="6"/>
      <c r="X536" s="6"/>
    </row>
    <row r="537" spans="1:24">
      <c r="A537" s="8" t="s">
        <v>273</v>
      </c>
      <c r="B537" s="147">
        <f t="shared" si="143"/>
        <v>9.1476033852530207</v>
      </c>
      <c r="C537" s="147">
        <f t="shared" si="143"/>
        <v>6.71216990803181</v>
      </c>
      <c r="D537" s="147">
        <f t="shared" si="143"/>
        <v>6.6297838142214198</v>
      </c>
      <c r="E537" s="148">
        <f t="shared" si="143"/>
        <v>6.6912432723495296</v>
      </c>
      <c r="F537" s="148">
        <f t="shared" si="143"/>
        <v>6.9032262703988696</v>
      </c>
      <c r="G537" s="148">
        <v>7.1682128698570002</v>
      </c>
      <c r="H537" s="148">
        <v>7.1997859688143704</v>
      </c>
      <c r="I537" s="148">
        <v>7.1646871479580501</v>
      </c>
      <c r="J537" s="148">
        <v>7.1756084232261097</v>
      </c>
      <c r="K537" s="148">
        <v>7.1482367377337104</v>
      </c>
      <c r="L537" s="148">
        <v>7.17425354682267</v>
      </c>
      <c r="M537" s="148">
        <f t="shared" si="140"/>
        <v>7.1002257212022304</v>
      </c>
      <c r="N537" s="148">
        <f t="shared" si="142"/>
        <v>7.1991389855767203</v>
      </c>
      <c r="O537" s="148">
        <f t="shared" si="141"/>
        <v>7.1546568837178697</v>
      </c>
    </row>
    <row r="538" spans="1:24">
      <c r="A538" s="142" t="s">
        <v>274</v>
      </c>
      <c r="B538" s="147">
        <f t="shared" si="143"/>
        <v>3.6894823591672399</v>
      </c>
      <c r="C538" s="147">
        <f t="shared" si="143"/>
        <v>3.6826109059104102</v>
      </c>
      <c r="D538" s="147">
        <f t="shared" si="143"/>
        <v>3.67</v>
      </c>
      <c r="E538" s="148">
        <f t="shared" si="143"/>
        <v>3.6707341468293699</v>
      </c>
      <c r="F538" s="148">
        <f t="shared" si="143"/>
        <v>3.5144446396593301</v>
      </c>
      <c r="G538" s="148">
        <v>3.6507461781478701</v>
      </c>
      <c r="H538" s="148">
        <v>3.5719244663221601</v>
      </c>
      <c r="I538" s="148">
        <v>3.6515304622481302</v>
      </c>
      <c r="J538" s="148">
        <v>3.6368375424854098</v>
      </c>
      <c r="K538" s="148">
        <v>3.64921910840761</v>
      </c>
      <c r="L538" s="148">
        <v>3.6003093043235901</v>
      </c>
      <c r="M538" s="148">
        <f t="shared" si="140"/>
        <v>3.6465856724866201</v>
      </c>
      <c r="N538" s="148">
        <f t="shared" si="142"/>
        <v>3.6686030715169302</v>
      </c>
      <c r="O538" s="148">
        <f t="shared" si="141"/>
        <v>3.68490210865781</v>
      </c>
    </row>
    <row r="539" spans="1:24">
      <c r="A539" s="142" t="s">
        <v>275</v>
      </c>
      <c r="B539" s="147">
        <f t="shared" si="143"/>
        <v>3.3413211637247402</v>
      </c>
      <c r="C539" s="147">
        <f t="shared" si="143"/>
        <v>3.31695456614657</v>
      </c>
      <c r="D539" s="147">
        <f t="shared" si="143"/>
        <v>3.33</v>
      </c>
      <c r="E539" s="148">
        <f t="shared" si="143"/>
        <v>3.3306661332266501</v>
      </c>
      <c r="F539" s="148">
        <f t="shared" si="143"/>
        <v>3.1984299911642702</v>
      </c>
      <c r="G539" s="148">
        <v>3.3606770559168302</v>
      </c>
      <c r="H539" s="148">
        <v>3.3840132537772898</v>
      </c>
      <c r="I539" s="148">
        <v>3.3613996039583398</v>
      </c>
      <c r="J539" s="148">
        <v>3.3478737660691702</v>
      </c>
      <c r="K539" s="148">
        <v>3.3726376886486502</v>
      </c>
      <c r="L539" s="148">
        <v>3.4005085600051399</v>
      </c>
      <c r="M539" s="148">
        <f t="shared" si="140"/>
        <v>3.3493598525907999</v>
      </c>
      <c r="N539" s="148">
        <f t="shared" si="142"/>
        <v>3.36243639603707</v>
      </c>
      <c r="O539" s="148">
        <f t="shared" si="141"/>
        <v>3.3437857973461802</v>
      </c>
    </row>
    <row r="540" spans="1:24">
      <c r="A540" s="8" t="s">
        <v>276</v>
      </c>
      <c r="B540" s="147">
        <f t="shared" si="143"/>
        <v>0</v>
      </c>
      <c r="C540" s="147">
        <f t="shared" si="143"/>
        <v>1.27784510182736</v>
      </c>
      <c r="D540" s="147">
        <f t="shared" si="143"/>
        <v>1.48522091868844</v>
      </c>
      <c r="E540" s="148">
        <f t="shared" si="143"/>
        <v>1.5016371445421199</v>
      </c>
      <c r="F540" s="148">
        <f t="shared" si="143"/>
        <v>1.4395510162368199</v>
      </c>
      <c r="G540" s="148">
        <v>1.5916448597973401</v>
      </c>
      <c r="H540" s="148">
        <v>1.6843019365009</v>
      </c>
      <c r="I540" s="148">
        <v>1.8026452644113999</v>
      </c>
      <c r="J540" s="148">
        <v>1.79539182956279</v>
      </c>
      <c r="K540" s="148">
        <v>1.8139643302086601</v>
      </c>
      <c r="L540" s="148">
        <v>1.8170219365795801</v>
      </c>
      <c r="M540" s="148">
        <f t="shared" si="140"/>
        <v>1.7650775054105099</v>
      </c>
      <c r="N540" s="148">
        <f t="shared" si="142"/>
        <v>1.7963944889659</v>
      </c>
      <c r="O540" s="148">
        <f t="shared" si="141"/>
        <v>1.8526164135071701</v>
      </c>
    </row>
    <row r="541" spans="1:24">
      <c r="A541" s="8" t="s">
        <v>277</v>
      </c>
      <c r="B541" s="147">
        <f t="shared" si="143"/>
        <v>0</v>
      </c>
      <c r="C541" s="147">
        <f t="shared" si="143"/>
        <v>0</v>
      </c>
      <c r="D541" s="147">
        <f t="shared" si="143"/>
        <v>1.08908358580287</v>
      </c>
      <c r="E541" s="148">
        <f t="shared" si="143"/>
        <v>1.1999403281874701</v>
      </c>
      <c r="F541" s="148">
        <f t="shared" si="143"/>
        <v>1.22226572311833</v>
      </c>
      <c r="G541" s="148">
        <v>1.35893110264571</v>
      </c>
      <c r="H541" s="148">
        <v>1.34249532024542</v>
      </c>
      <c r="I541" s="148">
        <v>1.3501169083986</v>
      </c>
      <c r="J541" s="148">
        <v>1.3446845538998</v>
      </c>
      <c r="K541" s="148">
        <v>1.34468494770059</v>
      </c>
      <c r="L541" s="148">
        <v>1.3491977375055499</v>
      </c>
      <c r="M541" s="148">
        <f t="shared" si="140"/>
        <v>1.3582473703979701</v>
      </c>
      <c r="N541" s="148">
        <f t="shared" si="142"/>
        <v>1.3564295427083899</v>
      </c>
      <c r="O541" s="148">
        <f t="shared" si="141"/>
        <v>1.3629398553960901</v>
      </c>
    </row>
    <row r="542" spans="1:24" s="7" customFormat="1">
      <c r="A542" s="8" t="s">
        <v>278</v>
      </c>
      <c r="B542" s="147"/>
      <c r="C542" s="147"/>
      <c r="D542" s="147"/>
      <c r="E542" s="148"/>
      <c r="F542" s="148"/>
      <c r="G542" s="148">
        <v>1.6264695948933601</v>
      </c>
      <c r="H542" s="148">
        <v>1.7146351727076601</v>
      </c>
      <c r="I542" s="148">
        <v>1.68187777096181</v>
      </c>
      <c r="J542" s="148">
        <v>1.73796062366843</v>
      </c>
      <c r="K542" s="148">
        <v>1.8387700394431199</v>
      </c>
      <c r="L542" s="148">
        <v>1.8070821767048599</v>
      </c>
      <c r="M542" s="148">
        <f t="shared" si="140"/>
        <v>1.79974396316179</v>
      </c>
      <c r="N542" s="148">
        <f t="shared" si="142"/>
        <v>1.73872023236327</v>
      </c>
      <c r="O542" s="148">
        <f t="shared" si="141"/>
        <v>1.8059617344836001</v>
      </c>
      <c r="P542" s="8"/>
      <c r="Q542" s="88"/>
      <c r="R542" s="88"/>
      <c r="S542" s="88"/>
    </row>
    <row r="543" spans="1:24" s="6" customFormat="1">
      <c r="A543" s="8" t="s">
        <v>279</v>
      </c>
      <c r="B543" s="147">
        <f t="shared" ref="B543:J545" si="144">B512/B$514*100</f>
        <v>0</v>
      </c>
      <c r="C543" s="147">
        <f t="shared" si="144"/>
        <v>4.8614866171498798</v>
      </c>
      <c r="D543" s="147">
        <f t="shared" si="144"/>
        <v>5.0137686020572598</v>
      </c>
      <c r="E543" s="148">
        <f t="shared" si="144"/>
        <v>4.7592731488811699</v>
      </c>
      <c r="F543" s="148">
        <f t="shared" si="144"/>
        <v>4.3244546445944501</v>
      </c>
      <c r="G543" s="148">
        <v>4.4722091909742696</v>
      </c>
      <c r="H543" s="148">
        <v>4.4568355387260201</v>
      </c>
      <c r="I543" s="148">
        <v>4.4410197106729603</v>
      </c>
      <c r="J543" s="148">
        <v>4.4902233724049401</v>
      </c>
      <c r="K543" s="148">
        <v>4.5026052101799099</v>
      </c>
      <c r="L543" s="148">
        <v>4.5288730612372996</v>
      </c>
      <c r="M543" s="148">
        <f t="shared" si="140"/>
        <v>4.4677637220777999</v>
      </c>
      <c r="N543" s="148">
        <f t="shared" si="142"/>
        <v>4.4317671152837503</v>
      </c>
      <c r="O543" s="148">
        <f t="shared" si="141"/>
        <v>4.4831989916007897</v>
      </c>
      <c r="P543" s="8"/>
      <c r="Q543" s="8"/>
      <c r="R543" s="8"/>
      <c r="S543" s="8"/>
      <c r="T543" s="8"/>
      <c r="U543" s="8"/>
      <c r="V543" s="8"/>
      <c r="W543" s="8"/>
      <c r="X543" s="8"/>
    </row>
    <row r="544" spans="1:24" s="6" customFormat="1">
      <c r="A544" s="8" t="s">
        <v>280</v>
      </c>
      <c r="B544" s="147">
        <f t="shared" si="144"/>
        <v>0</v>
      </c>
      <c r="C544" s="147">
        <f t="shared" si="144"/>
        <v>0</v>
      </c>
      <c r="D544" s="147">
        <f t="shared" si="144"/>
        <v>0</v>
      </c>
      <c r="E544" s="148">
        <f t="shared" si="144"/>
        <v>1.8201662573388799</v>
      </c>
      <c r="F544" s="148">
        <f t="shared" si="144"/>
        <v>1.7426687116305499</v>
      </c>
      <c r="G544" s="148">
        <v>1.83017256554063</v>
      </c>
      <c r="H544" s="148">
        <v>1.82228227107916</v>
      </c>
      <c r="I544" s="148">
        <v>1.83056528729748</v>
      </c>
      <c r="J544" s="148">
        <v>1.8231997771403501</v>
      </c>
      <c r="K544" s="148">
        <v>1.8231998046289799</v>
      </c>
      <c r="L544" s="148">
        <v>1.8131771296221899</v>
      </c>
      <c r="M544" s="148">
        <f t="shared" si="140"/>
        <v>1.83082176344269</v>
      </c>
      <c r="N544" s="148">
        <f t="shared" si="142"/>
        <v>1.8439939682323501</v>
      </c>
      <c r="O544" s="148">
        <f t="shared" si="141"/>
        <v>1.8671514457448</v>
      </c>
      <c r="P544" s="8"/>
      <c r="Q544" s="8"/>
      <c r="R544" s="8"/>
      <c r="S544" s="8"/>
      <c r="T544" s="8"/>
      <c r="U544" s="8"/>
      <c r="V544" s="8"/>
      <c r="W544" s="8"/>
      <c r="X544" s="8"/>
    </row>
    <row r="545" spans="1:228" s="6" customFormat="1" ht="13.9">
      <c r="A545" s="83" t="s">
        <v>281</v>
      </c>
      <c r="B545" s="149">
        <f t="shared" si="144"/>
        <v>100</v>
      </c>
      <c r="C545" s="149">
        <f t="shared" si="144"/>
        <v>100</v>
      </c>
      <c r="D545" s="149">
        <f t="shared" si="144"/>
        <v>100</v>
      </c>
      <c r="E545" s="150">
        <f t="shared" si="144"/>
        <v>100</v>
      </c>
      <c r="F545" s="150">
        <f t="shared" si="144"/>
        <v>100</v>
      </c>
      <c r="G545" s="150">
        <f t="shared" si="144"/>
        <v>100</v>
      </c>
      <c r="H545" s="150">
        <f t="shared" si="144"/>
        <v>100</v>
      </c>
      <c r="I545" s="150">
        <f t="shared" si="144"/>
        <v>100</v>
      </c>
      <c r="J545" s="150">
        <f t="shared" si="144"/>
        <v>100</v>
      </c>
      <c r="K545" s="150">
        <f t="shared" si="143"/>
        <v>100</v>
      </c>
      <c r="L545" s="150">
        <f t="shared" si="143"/>
        <v>100</v>
      </c>
      <c r="M545" s="151">
        <f t="shared" si="140"/>
        <v>100</v>
      </c>
      <c r="N545" s="151">
        <f t="shared" si="142"/>
        <v>100</v>
      </c>
      <c r="O545" s="151">
        <f t="shared" si="141"/>
        <v>100</v>
      </c>
      <c r="P545" s="8"/>
      <c r="Q545" s="8"/>
      <c r="R545" s="8"/>
      <c r="S545" s="8"/>
      <c r="T545" s="8"/>
      <c r="U545" s="8"/>
      <c r="V545" s="8"/>
      <c r="W545" s="8"/>
      <c r="X545" s="8"/>
    </row>
    <row r="546" spans="1:228" s="6" customFormat="1" ht="13.9">
      <c r="A546" s="4"/>
      <c r="B546" s="147"/>
      <c r="C546" s="147"/>
      <c r="D546" s="147"/>
      <c r="E546" s="147"/>
      <c r="F546" s="147"/>
      <c r="G546" s="147"/>
      <c r="H546" s="147"/>
      <c r="I546" s="147"/>
      <c r="J546" s="147"/>
      <c r="K546" s="147"/>
      <c r="L546" s="147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8" spans="1:228" ht="13.9">
      <c r="A548" s="4" t="s">
        <v>284</v>
      </c>
      <c r="B548" s="7"/>
      <c r="C548" s="7"/>
      <c r="D548" s="7"/>
      <c r="E548" s="7"/>
      <c r="F548" s="7"/>
      <c r="G548" s="7"/>
      <c r="H548" s="7"/>
      <c r="I548" s="152"/>
      <c r="J548" s="152"/>
      <c r="K548" s="152"/>
      <c r="L548" s="152"/>
      <c r="M548" s="145"/>
      <c r="O548" s="145" t="s">
        <v>285</v>
      </c>
      <c r="P548" s="152"/>
      <c r="Q548" s="152"/>
      <c r="R548" s="152"/>
      <c r="S548" s="152"/>
      <c r="T548" s="152"/>
      <c r="U548" s="152"/>
      <c r="V548" s="152"/>
      <c r="W548" s="152"/>
      <c r="X548" s="152"/>
      <c r="Y548" s="152"/>
      <c r="Z548" s="152"/>
      <c r="AA548" s="152"/>
      <c r="AB548" s="152"/>
      <c r="AC548" s="152"/>
      <c r="AD548" s="152"/>
      <c r="AE548" s="152"/>
      <c r="AF548" s="152"/>
      <c r="AG548" s="152"/>
      <c r="AH548" s="152"/>
      <c r="AI548" s="152"/>
      <c r="AJ548" s="152"/>
      <c r="AK548" s="152"/>
      <c r="AL548" s="152"/>
      <c r="AM548" s="152"/>
      <c r="AN548" s="152"/>
      <c r="AO548" s="152"/>
      <c r="AP548" s="152"/>
      <c r="AQ548" s="152"/>
      <c r="AR548" s="152"/>
      <c r="AS548" s="152"/>
      <c r="AT548" s="152"/>
      <c r="AU548" s="152"/>
      <c r="AV548" s="152"/>
      <c r="AW548" s="152"/>
      <c r="AX548" s="152"/>
      <c r="AY548" s="152"/>
      <c r="AZ548" s="152"/>
      <c r="BA548" s="152"/>
      <c r="BB548" s="152"/>
      <c r="BC548" s="152"/>
      <c r="BD548" s="152"/>
      <c r="BE548" s="152"/>
      <c r="BF548" s="152"/>
      <c r="BG548" s="152"/>
      <c r="BH548" s="152"/>
      <c r="BI548" s="152"/>
      <c r="BJ548" s="152"/>
      <c r="BK548" s="152"/>
      <c r="BL548" s="152"/>
      <c r="BM548" s="152"/>
      <c r="BN548" s="152"/>
      <c r="BO548" s="152"/>
      <c r="BP548" s="152"/>
      <c r="BQ548" s="152"/>
      <c r="BR548" s="152"/>
      <c r="BS548" s="152"/>
      <c r="BT548" s="152"/>
      <c r="BU548" s="152"/>
      <c r="BV548" s="152"/>
      <c r="BW548" s="152"/>
      <c r="BX548" s="152"/>
      <c r="BY548" s="152"/>
      <c r="BZ548" s="152"/>
      <c r="CA548" s="152"/>
      <c r="CB548" s="152"/>
      <c r="CC548" s="152"/>
      <c r="CD548" s="152"/>
      <c r="CE548" s="152"/>
      <c r="CF548" s="152"/>
      <c r="CG548" s="152"/>
      <c r="CH548" s="152"/>
      <c r="CI548" s="152"/>
      <c r="CJ548" s="152"/>
      <c r="CK548" s="152"/>
      <c r="CL548" s="152"/>
      <c r="CM548" s="152"/>
      <c r="CN548" s="152"/>
      <c r="CO548" s="152"/>
      <c r="CP548" s="152"/>
      <c r="CQ548" s="152"/>
      <c r="CR548" s="152"/>
      <c r="CS548" s="152"/>
      <c r="CT548" s="152"/>
      <c r="CU548" s="152"/>
      <c r="CV548" s="152"/>
      <c r="CW548" s="152"/>
      <c r="CX548" s="152"/>
      <c r="CY548" s="152"/>
      <c r="CZ548" s="152"/>
      <c r="DA548" s="152"/>
      <c r="DB548" s="152"/>
      <c r="DC548" s="152"/>
      <c r="DD548" s="152"/>
      <c r="DE548" s="152"/>
      <c r="DF548" s="152"/>
      <c r="DG548" s="152"/>
      <c r="DH548" s="152"/>
      <c r="DI548" s="152"/>
      <c r="DJ548" s="152"/>
      <c r="DK548" s="152"/>
      <c r="DL548" s="152"/>
      <c r="DM548" s="152"/>
      <c r="DN548" s="152"/>
      <c r="DO548" s="152"/>
      <c r="DP548" s="152"/>
      <c r="DQ548" s="152"/>
      <c r="DR548" s="152"/>
      <c r="DS548" s="152"/>
      <c r="DT548" s="152"/>
      <c r="DU548" s="152"/>
      <c r="DV548" s="152"/>
      <c r="DW548" s="152"/>
      <c r="DX548" s="152"/>
      <c r="DY548" s="152"/>
      <c r="DZ548" s="152"/>
      <c r="EA548" s="152"/>
      <c r="EB548" s="152"/>
      <c r="EC548" s="152"/>
      <c r="ED548" s="152"/>
      <c r="EE548" s="152"/>
      <c r="EF548" s="152"/>
      <c r="EG548" s="152"/>
      <c r="EH548" s="152"/>
      <c r="EI548" s="152"/>
      <c r="EJ548" s="152"/>
      <c r="EK548" s="152"/>
      <c r="EL548" s="152"/>
      <c r="EM548" s="152"/>
      <c r="EN548" s="152"/>
      <c r="EO548" s="152"/>
      <c r="EP548" s="152"/>
      <c r="EQ548" s="152"/>
      <c r="ER548" s="152"/>
      <c r="ES548" s="152"/>
      <c r="ET548" s="152"/>
      <c r="EU548" s="152"/>
      <c r="EV548" s="152"/>
      <c r="EW548" s="152"/>
      <c r="EX548" s="152"/>
      <c r="EY548" s="152"/>
      <c r="EZ548" s="152"/>
      <c r="FA548" s="152"/>
      <c r="FB548" s="152"/>
      <c r="FC548" s="152"/>
      <c r="FD548" s="152"/>
      <c r="FE548" s="152"/>
      <c r="FF548" s="152"/>
      <c r="FG548" s="152"/>
      <c r="FH548" s="152"/>
      <c r="FI548" s="152"/>
      <c r="FJ548" s="152"/>
      <c r="FK548" s="152"/>
      <c r="FL548" s="152"/>
      <c r="FM548" s="152"/>
      <c r="FN548" s="152"/>
      <c r="FO548" s="152"/>
      <c r="FP548" s="152"/>
      <c r="FQ548" s="152"/>
      <c r="FR548" s="152"/>
      <c r="FS548" s="152"/>
      <c r="FT548" s="152"/>
      <c r="FU548" s="152"/>
      <c r="FV548" s="152"/>
      <c r="FW548" s="152"/>
      <c r="FX548" s="152"/>
      <c r="FY548" s="152"/>
      <c r="FZ548" s="152"/>
      <c r="GA548" s="152"/>
      <c r="GB548" s="152"/>
      <c r="GC548" s="152"/>
      <c r="GD548" s="152"/>
      <c r="GE548" s="152"/>
      <c r="GF548" s="152"/>
      <c r="GG548" s="152"/>
      <c r="GH548" s="152"/>
      <c r="GI548" s="152"/>
      <c r="GJ548" s="152"/>
      <c r="GK548" s="152"/>
      <c r="GL548" s="152"/>
      <c r="GM548" s="152"/>
      <c r="GN548" s="152"/>
      <c r="GO548" s="152"/>
      <c r="GP548" s="152"/>
      <c r="GQ548" s="152"/>
      <c r="GR548" s="152"/>
      <c r="GS548" s="152"/>
      <c r="GT548" s="152"/>
      <c r="GU548" s="152"/>
      <c r="GV548" s="152"/>
      <c r="GW548" s="152"/>
      <c r="GX548" s="152"/>
      <c r="GY548" s="152"/>
      <c r="GZ548" s="152"/>
      <c r="HA548" s="152"/>
      <c r="HB548" s="152"/>
      <c r="HC548" s="152"/>
      <c r="HD548" s="152"/>
      <c r="HE548" s="152"/>
      <c r="HF548" s="152"/>
      <c r="HG548" s="152"/>
      <c r="HH548" s="152"/>
      <c r="HI548" s="152"/>
      <c r="HJ548" s="152"/>
      <c r="HK548" s="152"/>
      <c r="HL548" s="152"/>
      <c r="HM548" s="152"/>
      <c r="HN548" s="152"/>
      <c r="HO548" s="152"/>
      <c r="HP548" s="152"/>
      <c r="HQ548" s="152"/>
      <c r="HR548" s="152"/>
      <c r="HS548" s="152"/>
      <c r="HT548" s="152"/>
    </row>
    <row r="549" spans="1:228" ht="13.9">
      <c r="A549" s="153" t="s">
        <v>254</v>
      </c>
      <c r="B549" s="154">
        <v>2012</v>
      </c>
      <c r="C549" s="154">
        <v>2013</v>
      </c>
      <c r="D549" s="154">
        <v>2014</v>
      </c>
      <c r="E549" s="154">
        <v>2015</v>
      </c>
      <c r="F549" s="154">
        <v>2016</v>
      </c>
      <c r="G549" s="154">
        <v>2017</v>
      </c>
      <c r="H549" s="154">
        <v>2018</v>
      </c>
      <c r="I549" s="154">
        <v>2019</v>
      </c>
      <c r="J549" s="154">
        <v>2020</v>
      </c>
      <c r="K549" s="154">
        <v>2021</v>
      </c>
      <c r="L549" s="154">
        <v>2022</v>
      </c>
      <c r="M549" s="174" t="s">
        <v>21</v>
      </c>
      <c r="N549" s="13" t="s">
        <v>3</v>
      </c>
      <c r="O549" s="13">
        <v>2025</v>
      </c>
      <c r="P549" s="152"/>
      <c r="Q549" s="152"/>
      <c r="R549" s="152"/>
      <c r="S549" s="152"/>
      <c r="T549" s="152"/>
      <c r="U549" s="152"/>
      <c r="V549" s="152"/>
      <c r="W549" s="152"/>
      <c r="X549" s="152"/>
      <c r="Y549" s="152"/>
      <c r="Z549" s="152"/>
      <c r="AA549" s="152"/>
      <c r="AB549" s="152"/>
      <c r="AC549" s="152"/>
      <c r="AD549" s="152"/>
      <c r="AE549" s="152"/>
      <c r="AF549" s="152"/>
      <c r="AG549" s="152"/>
      <c r="AH549" s="152"/>
      <c r="AI549" s="152"/>
      <c r="AJ549" s="152"/>
      <c r="AK549" s="152"/>
      <c r="AL549" s="152"/>
      <c r="AM549" s="152"/>
      <c r="AN549" s="152"/>
      <c r="AO549" s="152"/>
      <c r="AP549" s="152"/>
      <c r="AQ549" s="152"/>
      <c r="AR549" s="152"/>
      <c r="AS549" s="152"/>
      <c r="AT549" s="152"/>
      <c r="AU549" s="152"/>
      <c r="AV549" s="152"/>
      <c r="AW549" s="152"/>
      <c r="AX549" s="152"/>
      <c r="AY549" s="152"/>
      <c r="AZ549" s="152"/>
      <c r="BA549" s="152"/>
      <c r="BB549" s="152"/>
      <c r="BC549" s="152"/>
      <c r="BD549" s="152"/>
      <c r="BE549" s="152"/>
      <c r="BF549" s="152"/>
      <c r="BG549" s="152"/>
      <c r="BH549" s="152"/>
      <c r="BI549" s="152"/>
      <c r="BJ549" s="152"/>
      <c r="BK549" s="152"/>
      <c r="BL549" s="152"/>
      <c r="BM549" s="152"/>
      <c r="BN549" s="152"/>
      <c r="BO549" s="152"/>
      <c r="BP549" s="152"/>
      <c r="BQ549" s="152"/>
      <c r="BR549" s="152"/>
      <c r="BS549" s="152"/>
      <c r="BT549" s="152"/>
      <c r="BU549" s="152"/>
      <c r="BV549" s="152"/>
      <c r="BW549" s="152"/>
      <c r="BX549" s="152"/>
      <c r="BY549" s="152"/>
      <c r="BZ549" s="152"/>
      <c r="CA549" s="152"/>
      <c r="CB549" s="152"/>
      <c r="CC549" s="152"/>
      <c r="CD549" s="152"/>
      <c r="CE549" s="152"/>
      <c r="CF549" s="152"/>
      <c r="CG549" s="152"/>
      <c r="CH549" s="152"/>
      <c r="CI549" s="152"/>
      <c r="CJ549" s="152"/>
      <c r="CK549" s="152"/>
      <c r="CL549" s="152"/>
      <c r="CM549" s="152"/>
      <c r="CN549" s="152"/>
      <c r="CO549" s="152"/>
      <c r="CP549" s="152"/>
      <c r="CQ549" s="152"/>
      <c r="CR549" s="152"/>
      <c r="CS549" s="152"/>
      <c r="CT549" s="152"/>
      <c r="CU549" s="152"/>
      <c r="CV549" s="152"/>
      <c r="CW549" s="152"/>
      <c r="CX549" s="152"/>
      <c r="CY549" s="152"/>
      <c r="CZ549" s="152"/>
      <c r="DA549" s="152"/>
      <c r="DB549" s="152"/>
      <c r="DC549" s="152"/>
      <c r="DD549" s="152"/>
      <c r="DE549" s="152"/>
      <c r="DF549" s="152"/>
      <c r="DG549" s="152"/>
      <c r="DH549" s="152"/>
      <c r="DI549" s="152"/>
      <c r="DJ549" s="152"/>
      <c r="DK549" s="152"/>
      <c r="DL549" s="152"/>
      <c r="DM549" s="152"/>
      <c r="DN549" s="152"/>
      <c r="DO549" s="152"/>
      <c r="DP549" s="152"/>
      <c r="DQ549" s="152"/>
      <c r="DR549" s="152"/>
      <c r="DS549" s="152"/>
      <c r="DT549" s="152"/>
      <c r="DU549" s="152"/>
      <c r="DV549" s="152"/>
      <c r="DW549" s="152"/>
      <c r="DX549" s="152"/>
      <c r="DY549" s="152"/>
      <c r="DZ549" s="152"/>
      <c r="EA549" s="152"/>
      <c r="EB549" s="152"/>
      <c r="EC549" s="152"/>
      <c r="ED549" s="152"/>
      <c r="EE549" s="152"/>
      <c r="EF549" s="152"/>
      <c r="EG549" s="152"/>
      <c r="EH549" s="152"/>
      <c r="EI549" s="152"/>
      <c r="EJ549" s="152"/>
      <c r="EK549" s="152"/>
      <c r="EL549" s="152"/>
      <c r="EM549" s="152"/>
      <c r="EN549" s="152"/>
      <c r="EO549" s="152"/>
      <c r="EP549" s="152"/>
      <c r="EQ549" s="152"/>
      <c r="ER549" s="152"/>
      <c r="ES549" s="152"/>
      <c r="ET549" s="152"/>
      <c r="EU549" s="152"/>
      <c r="EV549" s="152"/>
      <c r="EW549" s="152"/>
      <c r="EX549" s="152"/>
      <c r="EY549" s="152"/>
      <c r="EZ549" s="152"/>
      <c r="FA549" s="152"/>
      <c r="FB549" s="152"/>
      <c r="FC549" s="152"/>
      <c r="FD549" s="152"/>
      <c r="FE549" s="152"/>
      <c r="FF549" s="152"/>
      <c r="FG549" s="152"/>
      <c r="FH549" s="152"/>
      <c r="FI549" s="152"/>
      <c r="FJ549" s="152"/>
      <c r="FK549" s="152"/>
      <c r="FL549" s="152"/>
      <c r="FM549" s="152"/>
      <c r="FN549" s="152"/>
      <c r="FO549" s="152"/>
      <c r="FP549" s="152"/>
      <c r="FQ549" s="152"/>
      <c r="FR549" s="152"/>
      <c r="FS549" s="152"/>
      <c r="FT549" s="152"/>
      <c r="FU549" s="152"/>
      <c r="FV549" s="152"/>
      <c r="FW549" s="152"/>
      <c r="FX549" s="152"/>
      <c r="FY549" s="152"/>
      <c r="FZ549" s="152"/>
      <c r="GA549" s="152"/>
      <c r="GB549" s="152"/>
      <c r="GC549" s="152"/>
      <c r="GD549" s="152"/>
      <c r="GE549" s="152"/>
      <c r="GF549" s="152"/>
      <c r="GG549" s="152"/>
      <c r="GH549" s="152"/>
      <c r="GI549" s="152"/>
      <c r="GJ549" s="152"/>
      <c r="GK549" s="152"/>
      <c r="GL549" s="152"/>
      <c r="GM549" s="152"/>
      <c r="GN549" s="152"/>
      <c r="GO549" s="152"/>
      <c r="GP549" s="152"/>
      <c r="GQ549" s="152"/>
      <c r="GR549" s="152"/>
      <c r="GS549" s="152"/>
      <c r="GT549" s="152"/>
      <c r="GU549" s="152"/>
      <c r="GV549" s="152"/>
      <c r="GW549" s="152"/>
      <c r="GX549" s="152"/>
      <c r="GY549" s="152"/>
      <c r="GZ549" s="152"/>
      <c r="HA549" s="152"/>
      <c r="HB549" s="152"/>
      <c r="HC549" s="152"/>
      <c r="HD549" s="152"/>
      <c r="HE549" s="152"/>
      <c r="HF549" s="152"/>
      <c r="HG549" s="152"/>
      <c r="HH549" s="152"/>
      <c r="HI549" s="152"/>
      <c r="HJ549" s="152"/>
      <c r="HK549" s="152"/>
      <c r="HL549" s="152"/>
      <c r="HM549" s="152"/>
      <c r="HN549" s="152"/>
      <c r="HO549" s="152"/>
      <c r="HP549" s="152"/>
      <c r="HQ549" s="152"/>
      <c r="HR549" s="152"/>
      <c r="HS549" s="152"/>
      <c r="HT549" s="152"/>
    </row>
    <row r="550" spans="1:228">
      <c r="A550" s="8" t="s">
        <v>255</v>
      </c>
      <c r="B550" s="137">
        <f>'[8]Regional GDP'!B66</f>
        <v>926997.22569509305</v>
      </c>
      <c r="C550" s="137">
        <f>'[8]Regional GDP'!C66</f>
        <v>1030939.7770297501</v>
      </c>
      <c r="D550" s="137">
        <f>'[8]Regional GDP'!D66</f>
        <v>1135466.39975789</v>
      </c>
      <c r="E550" s="137">
        <f>'[8]Regional GDP'!E66</f>
        <v>1200949.7663658599</v>
      </c>
      <c r="F550" s="152">
        <f>'[9]Regional GDP series 2019'!B70</f>
        <v>1290159.6302931099</v>
      </c>
      <c r="G550" s="152">
        <f>'[9]Regional GDP series 2019'!C70</f>
        <v>1397117.34853786</v>
      </c>
      <c r="H550" s="152">
        <f>'[9]Regional GDP series 2019'!D70</f>
        <v>1545598.4557497699</v>
      </c>
      <c r="I550" s="152">
        <v>1669161.2382164299</v>
      </c>
      <c r="J550" s="152">
        <v>1774922.5933115301</v>
      </c>
      <c r="K550" s="152">
        <v>1831688.0461607799</v>
      </c>
      <c r="L550" s="152">
        <v>1810923.59474409</v>
      </c>
      <c r="M550" s="152">
        <v>1837354.5494321799</v>
      </c>
      <c r="N550" s="152">
        <v>2002080.61834176</v>
      </c>
      <c r="O550" s="152">
        <v>2114848.7484248602</v>
      </c>
      <c r="P550" s="152"/>
      <c r="Q550" s="152"/>
      <c r="R550" s="152"/>
      <c r="S550" s="152"/>
      <c r="T550" s="152"/>
      <c r="U550" s="152"/>
      <c r="V550" s="152"/>
      <c r="W550" s="152"/>
      <c r="X550" s="152"/>
      <c r="Y550" s="152"/>
      <c r="Z550" s="152"/>
      <c r="AA550" s="152"/>
      <c r="AB550" s="152"/>
      <c r="AC550" s="152"/>
      <c r="AD550" s="152"/>
      <c r="AE550" s="152"/>
      <c r="AF550" s="152"/>
      <c r="AG550" s="152"/>
      <c r="AH550" s="152"/>
      <c r="AI550" s="152"/>
      <c r="AJ550" s="152"/>
      <c r="AK550" s="152"/>
      <c r="AL550" s="152"/>
      <c r="AM550" s="152"/>
      <c r="AN550" s="152"/>
      <c r="AO550" s="152"/>
      <c r="AP550" s="152"/>
      <c r="AQ550" s="152"/>
      <c r="AR550" s="152"/>
      <c r="AS550" s="152"/>
      <c r="AT550" s="152"/>
      <c r="AU550" s="152"/>
      <c r="AV550" s="152"/>
      <c r="AW550" s="152"/>
      <c r="AX550" s="152"/>
      <c r="AY550" s="152"/>
      <c r="AZ550" s="152"/>
      <c r="BA550" s="152"/>
      <c r="BB550" s="152"/>
      <c r="BC550" s="152"/>
      <c r="BD550" s="152"/>
      <c r="BE550" s="152"/>
      <c r="BF550" s="152"/>
      <c r="BG550" s="152"/>
      <c r="BH550" s="152"/>
      <c r="BI550" s="152"/>
      <c r="BJ550" s="152"/>
      <c r="BK550" s="152"/>
      <c r="BL550" s="152"/>
      <c r="BM550" s="152"/>
      <c r="BN550" s="152"/>
      <c r="BO550" s="152"/>
      <c r="BP550" s="152"/>
      <c r="BQ550" s="152"/>
      <c r="BR550" s="152"/>
      <c r="BS550" s="152"/>
      <c r="BT550" s="152"/>
      <c r="BU550" s="152"/>
      <c r="BV550" s="152"/>
      <c r="BW550" s="152"/>
      <c r="BX550" s="152"/>
      <c r="BY550" s="152"/>
      <c r="BZ550" s="152"/>
      <c r="CA550" s="152"/>
      <c r="CB550" s="152"/>
      <c r="CC550" s="152"/>
      <c r="CD550" s="152"/>
      <c r="CE550" s="152"/>
      <c r="CF550" s="152"/>
      <c r="CG550" s="152"/>
      <c r="CH550" s="152"/>
      <c r="CI550" s="152"/>
      <c r="CJ550" s="152"/>
      <c r="CK550" s="152"/>
      <c r="CL550" s="152"/>
      <c r="CM550" s="152"/>
      <c r="CN550" s="152"/>
      <c r="CO550" s="152"/>
      <c r="CP550" s="152"/>
      <c r="CQ550" s="152"/>
      <c r="CR550" s="152"/>
      <c r="CS550" s="152"/>
      <c r="CT550" s="152"/>
      <c r="CU550" s="152"/>
      <c r="CV550" s="152"/>
      <c r="CW550" s="152"/>
      <c r="CX550" s="152"/>
      <c r="CY550" s="152"/>
      <c r="CZ550" s="152"/>
      <c r="DA550" s="152"/>
      <c r="DB550" s="152"/>
      <c r="DC550" s="152"/>
      <c r="DD550" s="152"/>
      <c r="DE550" s="152"/>
      <c r="DF550" s="152"/>
      <c r="DG550" s="152"/>
      <c r="DH550" s="152"/>
      <c r="DI550" s="152"/>
      <c r="DJ550" s="152"/>
      <c r="DK550" s="152"/>
      <c r="DL550" s="152"/>
      <c r="DM550" s="152"/>
      <c r="DN550" s="152"/>
      <c r="DO550" s="152"/>
      <c r="DP550" s="152"/>
      <c r="DQ550" s="152"/>
      <c r="DR550" s="152"/>
      <c r="DS550" s="152"/>
      <c r="DT550" s="152"/>
      <c r="DU550" s="152"/>
      <c r="DV550" s="152"/>
      <c r="DW550" s="152"/>
      <c r="DX550" s="152"/>
      <c r="DY550" s="152"/>
      <c r="DZ550" s="152"/>
      <c r="EA550" s="152"/>
      <c r="EB550" s="152"/>
      <c r="EC550" s="152"/>
      <c r="ED550" s="152"/>
      <c r="EE550" s="152"/>
      <c r="EF550" s="152"/>
      <c r="EG550" s="152"/>
      <c r="EH550" s="152"/>
      <c r="EI550" s="152"/>
      <c r="EJ550" s="152"/>
      <c r="EK550" s="152"/>
      <c r="EL550" s="152"/>
      <c r="EM550" s="152"/>
      <c r="EN550" s="152"/>
      <c r="EO550" s="152"/>
      <c r="EP550" s="152"/>
      <c r="EQ550" s="152"/>
      <c r="ER550" s="152"/>
      <c r="ES550" s="152"/>
      <c r="ET550" s="152"/>
      <c r="EU550" s="152"/>
      <c r="EV550" s="152"/>
      <c r="EW550" s="152"/>
      <c r="EX550" s="152"/>
      <c r="EY550" s="152"/>
      <c r="EZ550" s="152"/>
      <c r="FA550" s="152"/>
      <c r="FB550" s="152"/>
      <c r="FC550" s="152"/>
      <c r="FD550" s="152"/>
      <c r="FE550" s="152"/>
      <c r="FF550" s="152"/>
      <c r="FG550" s="152"/>
      <c r="FH550" s="152"/>
      <c r="FI550" s="152"/>
      <c r="FJ550" s="152"/>
      <c r="FK550" s="152"/>
      <c r="FL550" s="152"/>
      <c r="FM550" s="152"/>
      <c r="FN550" s="152"/>
      <c r="FO550" s="152"/>
      <c r="FP550" s="152"/>
      <c r="FQ550" s="152"/>
      <c r="FR550" s="152"/>
      <c r="FS550" s="152"/>
      <c r="FT550" s="152"/>
      <c r="FU550" s="152"/>
      <c r="FV550" s="152"/>
      <c r="FW550" s="152"/>
      <c r="FX550" s="152"/>
      <c r="FY550" s="152"/>
      <c r="FZ550" s="152"/>
      <c r="GA550" s="152"/>
      <c r="GB550" s="152"/>
      <c r="GC550" s="152"/>
      <c r="GD550" s="152"/>
      <c r="GE550" s="152"/>
      <c r="GF550" s="152"/>
      <c r="GG550" s="152"/>
      <c r="GH550" s="152"/>
      <c r="GI550" s="152"/>
      <c r="GJ550" s="152"/>
      <c r="GK550" s="152"/>
      <c r="GL550" s="152"/>
      <c r="GM550" s="152"/>
      <c r="GN550" s="152"/>
      <c r="GO550" s="152"/>
      <c r="GP550" s="152"/>
      <c r="GQ550" s="152"/>
      <c r="GR550" s="152"/>
      <c r="GS550" s="152"/>
      <c r="GT550" s="152"/>
      <c r="GU550" s="152"/>
      <c r="GV550" s="152"/>
      <c r="GW550" s="152"/>
      <c r="GX550" s="152"/>
      <c r="GY550" s="152"/>
      <c r="GZ550" s="152"/>
      <c r="HA550" s="152"/>
      <c r="HB550" s="152"/>
      <c r="HC550" s="152"/>
      <c r="HD550" s="152"/>
      <c r="HE550" s="152"/>
      <c r="HF550" s="152"/>
      <c r="HG550" s="152"/>
      <c r="HH550" s="152"/>
      <c r="HI550" s="152"/>
      <c r="HJ550" s="152"/>
      <c r="HK550" s="152"/>
      <c r="HL550" s="152"/>
      <c r="HM550" s="152"/>
      <c r="HN550" s="152"/>
      <c r="HO550" s="152"/>
      <c r="HP550" s="152"/>
      <c r="HQ550" s="152"/>
      <c r="HR550" s="152"/>
      <c r="HS550" s="152"/>
      <c r="HT550" s="152"/>
    </row>
    <row r="551" spans="1:228">
      <c r="A551" s="8" t="s">
        <v>256</v>
      </c>
      <c r="B551" s="137">
        <f>'[8]Regional GDP'!B67</f>
        <v>1753617.24765577</v>
      </c>
      <c r="C551" s="137">
        <f>'[8]Regional GDP'!C67</f>
        <v>1985896.61052031</v>
      </c>
      <c r="D551" s="137">
        <f>'[8]Regional GDP'!D67</f>
        <v>2187484.8316167798</v>
      </c>
      <c r="E551" s="137">
        <f>'[8]Regional GDP'!E67</f>
        <v>2404491.0194143201</v>
      </c>
      <c r="F551" s="152">
        <f>'[9]Regional GDP series 2019'!B71</f>
        <v>2571853.6691945801</v>
      </c>
      <c r="G551" s="152">
        <f>'[9]Regional GDP series 2019'!C71</f>
        <v>2777833.1909540901</v>
      </c>
      <c r="H551" s="152">
        <f>'[9]Regional GDP series 2019'!D71</f>
        <v>2982102.2491508499</v>
      </c>
      <c r="I551" s="152">
        <v>3181600.55826092</v>
      </c>
      <c r="J551" s="152">
        <v>3329266.55654852</v>
      </c>
      <c r="K551" s="152">
        <v>3530421.41745175</v>
      </c>
      <c r="L551" s="152">
        <v>3578150.7633743999</v>
      </c>
      <c r="M551" s="152">
        <v>3724748.2500448599</v>
      </c>
      <c r="N551" s="152">
        <v>4032386.1753503298</v>
      </c>
      <c r="O551" s="152">
        <v>4279780.4655386796</v>
      </c>
    </row>
    <row r="552" spans="1:228">
      <c r="A552" s="8" t="s">
        <v>257</v>
      </c>
      <c r="B552" s="137">
        <f>'[8]Regional GDP'!B68</f>
        <v>1724946.6711607</v>
      </c>
      <c r="C552" s="137">
        <f>'[8]Regional GDP'!C68</f>
        <v>1978025.4644705299</v>
      </c>
      <c r="D552" s="137">
        <f>'[8]Regional GDP'!D68</f>
        <v>2195638.1092890599</v>
      </c>
      <c r="E552" s="137">
        <f>'[8]Regional GDP'!E68</f>
        <v>2455621.6899303398</v>
      </c>
      <c r="F552" s="152">
        <f>'[9]Regional GDP series 2019'!B72</f>
        <v>2583723.4776568501</v>
      </c>
      <c r="G552" s="152">
        <f>'[9]Regional GDP series 2019'!C72</f>
        <v>2803846.1956825601</v>
      </c>
      <c r="H552" s="152">
        <f>'[9]Regional GDP series 2019'!D72</f>
        <v>3068446.9494303698</v>
      </c>
      <c r="I552" s="152">
        <v>3270032.4020669698</v>
      </c>
      <c r="J552" s="152">
        <v>3423630.9235729398</v>
      </c>
      <c r="K552" s="152">
        <v>3606609.2624102598</v>
      </c>
      <c r="L552" s="152">
        <v>4293074.0119596301</v>
      </c>
      <c r="M552" s="152">
        <v>4421223.4310378302</v>
      </c>
      <c r="N552" s="152">
        <v>4805004.7514736103</v>
      </c>
      <c r="O552" s="152">
        <v>5195677.2005656697</v>
      </c>
    </row>
    <row r="553" spans="1:228">
      <c r="A553" s="8" t="s">
        <v>258</v>
      </c>
      <c r="B553" s="137">
        <f>'[8]Regional GDP'!B69</f>
        <v>1430438.73971484</v>
      </c>
      <c r="C553" s="137">
        <f>'[8]Regional GDP'!C69</f>
        <v>1631117.8048303099</v>
      </c>
      <c r="D553" s="137">
        <f>'[8]Regional GDP'!D69</f>
        <v>1803302.1121191001</v>
      </c>
      <c r="E553" s="137">
        <f>'[8]Regional GDP'!E69</f>
        <v>2014637.8865851499</v>
      </c>
      <c r="F553" s="152">
        <f>'[9]Regional GDP series 2019'!B73</f>
        <v>2169887.5175120099</v>
      </c>
      <c r="G553" s="152">
        <f>'[9]Regional GDP series 2019'!C73</f>
        <v>2363659.4556923499</v>
      </c>
      <c r="H553" s="152">
        <f>'[9]Regional GDP series 2019'!D73</f>
        <v>2559107.3365407502</v>
      </c>
      <c r="I553" s="152">
        <v>2723584.8995326501</v>
      </c>
      <c r="J553" s="152">
        <v>2869169.1731117601</v>
      </c>
      <c r="K553" s="152">
        <v>2995529.2304013702</v>
      </c>
      <c r="L553" s="152">
        <v>3190828.6023355699</v>
      </c>
      <c r="M553" s="152">
        <v>3348306.0925942198</v>
      </c>
      <c r="N553" s="152">
        <v>3535581.1369250901</v>
      </c>
      <c r="O553" s="152">
        <v>3796307.8637014502</v>
      </c>
    </row>
    <row r="554" spans="1:228">
      <c r="A554" s="8" t="s">
        <v>259</v>
      </c>
      <c r="B554" s="137">
        <f>'[8]Regional GDP'!B70</f>
        <v>1372260.9058383401</v>
      </c>
      <c r="C554" s="137">
        <f>'[8]Regional GDP'!C70</f>
        <v>1550021.0759383901</v>
      </c>
      <c r="D554" s="137">
        <f>'[8]Regional GDP'!D70</f>
        <v>1712321.70779106</v>
      </c>
      <c r="E554" s="137">
        <f>'[8]Regional GDP'!E70</f>
        <v>1924740.6793651099</v>
      </c>
      <c r="F554" s="152">
        <f>'[9]Regional GDP series 2019'!B74</f>
        <v>2019231.7199562299</v>
      </c>
      <c r="G554" s="152">
        <f>'[9]Regional GDP series 2019'!C74</f>
        <v>2188143.71764598</v>
      </c>
      <c r="H554" s="152">
        <f>'[9]Regional GDP series 2019'!D74</f>
        <v>2370267.2103489898</v>
      </c>
      <c r="I554" s="152">
        <v>2509442.7449937901</v>
      </c>
      <c r="J554" s="152">
        <v>2647035.9150924101</v>
      </c>
      <c r="K554" s="152">
        <v>2773105.1891647</v>
      </c>
      <c r="L554" s="152">
        <v>2685589.5840566098</v>
      </c>
      <c r="M554" s="152">
        <v>2752579.7250715299</v>
      </c>
      <c r="N554" s="152">
        <v>3006687.1860966501</v>
      </c>
      <c r="O554" s="152">
        <v>3270801.7496873299</v>
      </c>
    </row>
    <row r="555" spans="1:228">
      <c r="A555" s="8" t="s">
        <v>260</v>
      </c>
      <c r="B555" s="137">
        <f>'[8]Regional GDP'!B71</f>
        <v>1048256.95445875</v>
      </c>
      <c r="C555" s="137">
        <f>'[8]Regional GDP'!C71</f>
        <v>1175849.1193543</v>
      </c>
      <c r="D555" s="137">
        <f>'[8]Regional GDP'!D71</f>
        <v>1298653.26088107</v>
      </c>
      <c r="E555" s="137">
        <f>'[8]Regional GDP'!E71</f>
        <v>1448737.3446888099</v>
      </c>
      <c r="F555" s="152">
        <f>'[9]Regional GDP series 2019'!B75</f>
        <v>1546704.4294006401</v>
      </c>
      <c r="G555" s="152">
        <f>'[9]Regional GDP series 2019'!C75</f>
        <v>1819446.7224238</v>
      </c>
      <c r="H555" s="152">
        <f>'[9]Regional GDP series 2019'!D75</f>
        <v>1976809.5727898299</v>
      </c>
      <c r="I555" s="152">
        <v>2095149.9606768501</v>
      </c>
      <c r="J555" s="152">
        <v>2271183.84031726</v>
      </c>
      <c r="K555" s="152">
        <v>2398585.25063845</v>
      </c>
      <c r="L555" s="152">
        <v>1784858.3213885799</v>
      </c>
      <c r="M555" s="152">
        <v>1867546.22054053</v>
      </c>
      <c r="N555" s="152">
        <v>1949946.9469518</v>
      </c>
      <c r="O555" s="152">
        <v>2162445.92847603</v>
      </c>
    </row>
    <row r="556" spans="1:228">
      <c r="A556" s="8" t="s">
        <v>261</v>
      </c>
      <c r="B556" s="137">
        <f>'[8]Regional GDP'!B72</f>
        <v>2417680.8783682501</v>
      </c>
      <c r="C556" s="137">
        <f>'[8]Regional GDP'!C72</f>
        <v>2806636.9013594901</v>
      </c>
      <c r="D556" s="137">
        <f>'[8]Regional GDP'!D72</f>
        <v>3073602.45896303</v>
      </c>
      <c r="E556" s="137">
        <f>'[8]Regional GDP'!E72</f>
        <v>3414525.3261441998</v>
      </c>
      <c r="F556" s="152">
        <f>'[9]Regional GDP series 2019'!B76</f>
        <v>3610583.8431203901</v>
      </c>
      <c r="G556" s="152">
        <f>'[9]Regional GDP series 2019'!C76</f>
        <v>3968873.0801213998</v>
      </c>
      <c r="H556" s="152">
        <f>'[9]Regional GDP series 2019'!D76</f>
        <v>4354594.3349653101</v>
      </c>
      <c r="I556" s="152">
        <v>4490297.13711234</v>
      </c>
      <c r="J556" s="152">
        <v>4723922.5734088495</v>
      </c>
      <c r="K556" s="152">
        <v>4978938.1721882503</v>
      </c>
      <c r="L556" s="152">
        <v>5668023.4498367198</v>
      </c>
      <c r="M556" s="152">
        <v>5934722.4965037704</v>
      </c>
      <c r="N556" s="152">
        <v>6306637.9739007</v>
      </c>
      <c r="O556" s="152">
        <v>6776482.8595534898</v>
      </c>
    </row>
    <row r="557" spans="1:228">
      <c r="A557" s="8" t="s">
        <v>262</v>
      </c>
      <c r="B557" s="137">
        <f>'[8]Regional GDP'!B73</f>
        <v>1360424.18331119</v>
      </c>
      <c r="C557" s="137">
        <f>'[8]Regional GDP'!C73</f>
        <v>1527435.39536284</v>
      </c>
      <c r="D557" s="137">
        <f>'[8]Regional GDP'!D73</f>
        <v>1700913.22746559</v>
      </c>
      <c r="E557" s="137">
        <f>'[8]Regional GDP'!E73</f>
        <v>1901477.6578490799</v>
      </c>
      <c r="F557" s="152">
        <f>'[9]Regional GDP series 2019'!B77</f>
        <v>2156113.8048053598</v>
      </c>
      <c r="G557" s="152">
        <f>'[9]Regional GDP series 2019'!C77</f>
        <v>2371345.8029256598</v>
      </c>
      <c r="H557" s="152">
        <f>'[9]Regional GDP series 2019'!D77</f>
        <v>2562334.1639313302</v>
      </c>
      <c r="I557" s="152">
        <v>2743816.50714385</v>
      </c>
      <c r="J557" s="152">
        <v>2911079.4218648002</v>
      </c>
      <c r="K557" s="152">
        <v>3090768.9607021599</v>
      </c>
      <c r="L557" s="152">
        <v>2986882.5498045101</v>
      </c>
      <c r="M557" s="152">
        <v>3059699.4002035898</v>
      </c>
      <c r="N557" s="152">
        <v>3283656.3755276301</v>
      </c>
      <c r="O557" s="152">
        <v>3571182.2639798601</v>
      </c>
    </row>
    <row r="558" spans="1:228">
      <c r="A558" s="8" t="s">
        <v>263</v>
      </c>
      <c r="B558" s="137">
        <f>'[8]Regional GDP'!B74</f>
        <v>1297252.3623660801</v>
      </c>
      <c r="C558" s="137">
        <f>'[8]Regional GDP'!C74</f>
        <v>1420215.3393107001</v>
      </c>
      <c r="D558" s="137">
        <f>'[8]Regional GDP'!D74</f>
        <v>1583084.0837102099</v>
      </c>
      <c r="E558" s="137">
        <f>'[8]Regional GDP'!E74</f>
        <v>1823420.6328871399</v>
      </c>
      <c r="F558" s="152">
        <f>'[9]Regional GDP series 2019'!B78</f>
        <v>2042673.0472118501</v>
      </c>
      <c r="G558" s="152">
        <f>'[9]Regional GDP series 2019'!C78</f>
        <v>2245509.22828122</v>
      </c>
      <c r="H558" s="152">
        <f>'[9]Regional GDP series 2019'!D78</f>
        <v>2482585.4539409601</v>
      </c>
      <c r="I558" s="152">
        <v>2609113.4498135</v>
      </c>
      <c r="J558" s="152">
        <v>2749290.2480064798</v>
      </c>
      <c r="K558" s="152">
        <v>2916016.8545946698</v>
      </c>
      <c r="L558" s="152">
        <v>3020421.7133065099</v>
      </c>
      <c r="M558" s="152">
        <v>3065643.3108175402</v>
      </c>
      <c r="N558" s="152">
        <v>3337997.6930879299</v>
      </c>
      <c r="O558" s="152">
        <v>3577609.10469541</v>
      </c>
    </row>
    <row r="559" spans="1:228">
      <c r="A559" s="8" t="s">
        <v>264</v>
      </c>
      <c r="B559" s="137">
        <f>'[8]Regional GDP'!B75</f>
        <v>1725240.7550932099</v>
      </c>
      <c r="C559" s="137">
        <f>'[8]Regional GDP'!C75</f>
        <v>1971479.5089266</v>
      </c>
      <c r="D559" s="137">
        <f>'[8]Regional GDP'!D75</f>
        <v>2184531.5533194798</v>
      </c>
      <c r="E559" s="137">
        <f>'[8]Regional GDP'!E75</f>
        <v>2496529.8800344602</v>
      </c>
      <c r="F559" s="152">
        <f>'[9]Regional GDP series 2019'!B79</f>
        <v>2682316.0319888499</v>
      </c>
      <c r="G559" s="152">
        <f>'[9]Regional GDP series 2019'!C79</f>
        <v>2840183.4837949998</v>
      </c>
      <c r="H559" s="152">
        <f>'[9]Regional GDP series 2019'!D79</f>
        <v>3086471.5836418602</v>
      </c>
      <c r="I559" s="152">
        <v>3271123.6294219899</v>
      </c>
      <c r="J559" s="152">
        <v>3427056.3931752299</v>
      </c>
      <c r="K559" s="152">
        <v>3612557.2922078702</v>
      </c>
      <c r="L559" s="152">
        <v>3644277.0033574798</v>
      </c>
      <c r="M559" s="152">
        <v>3808319.3856809102</v>
      </c>
      <c r="N559" s="152">
        <v>3927950.3782146801</v>
      </c>
      <c r="O559" s="152">
        <v>4158935.1616662</v>
      </c>
    </row>
    <row r="560" spans="1:228">
      <c r="A560" s="8" t="s">
        <v>265</v>
      </c>
      <c r="B560" s="137">
        <f>'[8]Regional GDP'!B76</f>
        <v>3475103.1163321901</v>
      </c>
      <c r="C560" s="137">
        <f>'[8]Regional GDP'!C76</f>
        <v>2950857.5099404999</v>
      </c>
      <c r="D560" s="137">
        <f>'[8]Regional GDP'!D76</f>
        <v>3089053.7431975999</v>
      </c>
      <c r="E560" s="137">
        <f>'[8]Regional GDP'!E76</f>
        <v>3527492.5699737901</v>
      </c>
      <c r="F560" s="152">
        <f>'[9]Regional GDP series 2019'!B80</f>
        <v>3395643.0225684498</v>
      </c>
      <c r="G560" s="152">
        <f>'[9]Regional GDP series 2019'!C80</f>
        <v>3576953.6480946299</v>
      </c>
      <c r="H560" s="152">
        <f>'[9]Regional GDP series 2019'!D80</f>
        <v>3769097.8274331898</v>
      </c>
      <c r="I560" s="152">
        <v>3848133.0211947202</v>
      </c>
      <c r="J560" s="152">
        <v>4064209.2121856301</v>
      </c>
      <c r="K560" s="152">
        <v>4324050.7408708399</v>
      </c>
      <c r="L560" s="152">
        <v>4734409.86439934</v>
      </c>
      <c r="M560" s="152">
        <v>4890590.4079861604</v>
      </c>
      <c r="N560" s="152">
        <v>5208391.1124967597</v>
      </c>
      <c r="O560" s="152">
        <v>5705462.90328106</v>
      </c>
    </row>
    <row r="561" spans="1:24">
      <c r="A561" s="8" t="s">
        <v>266</v>
      </c>
      <c r="B561" s="137">
        <f>'[8]Regional GDP'!B77</f>
        <v>2672233.5905073802</v>
      </c>
      <c r="C561" s="137">
        <f>'[8]Regional GDP'!C77</f>
        <v>3074318.4420815101</v>
      </c>
      <c r="D561" s="137">
        <f>'[8]Regional GDP'!D77</f>
        <v>3374084.2673424799</v>
      </c>
      <c r="E561" s="137">
        <f>'[8]Regional GDP'!E77</f>
        <v>2819459.1020042198</v>
      </c>
      <c r="F561" s="152">
        <f>'[9]Regional GDP series 2019'!B81</f>
        <v>3001722.5763899102</v>
      </c>
      <c r="G561" s="152">
        <f>'[9]Regional GDP series 2019'!C81</f>
        <v>3227028.1157652801</v>
      </c>
      <c r="H561" s="152">
        <f>'[9]Regional GDP series 2019'!D81</f>
        <v>3510505.1595350802</v>
      </c>
      <c r="I561" s="152">
        <v>3654861.2562902099</v>
      </c>
      <c r="J561" s="152">
        <v>3822144.3189908401</v>
      </c>
      <c r="K561" s="152">
        <v>4005570.5640807701</v>
      </c>
      <c r="L561" s="152">
        <v>4273137.5389943803</v>
      </c>
      <c r="M561" s="152">
        <v>4437292.4805412702</v>
      </c>
      <c r="N561" s="152">
        <v>4695529.4661657801</v>
      </c>
      <c r="O561" s="152">
        <v>5055523.0597397601</v>
      </c>
    </row>
    <row r="562" spans="1:24">
      <c r="A562" s="8" t="s">
        <v>267</v>
      </c>
      <c r="B562" s="137">
        <f>'[8]Regional GDP'!B78</f>
        <v>872359.19223745796</v>
      </c>
      <c r="C562" s="137">
        <f>'[8]Regional GDP'!C78</f>
        <v>954181.18688201497</v>
      </c>
      <c r="D562" s="137">
        <f>'[8]Regional GDP'!D78</f>
        <v>1056822.8517783899</v>
      </c>
      <c r="E562" s="137">
        <f>'[8]Regional GDP'!E78</f>
        <v>1143286.3520154899</v>
      </c>
      <c r="F562" s="152">
        <f>'[9]Regional GDP series 2019'!B82</f>
        <v>1257169.6679417901</v>
      </c>
      <c r="G562" s="152">
        <f>'[9]Regional GDP series 2019'!C82</f>
        <v>1374998.07461473</v>
      </c>
      <c r="H562" s="152">
        <f>'[9]Regional GDP series 2019'!D82</f>
        <v>1366093.7534324101</v>
      </c>
      <c r="I562" s="152">
        <v>1620670.2400133801</v>
      </c>
      <c r="J562" s="152">
        <v>1625377.63784993</v>
      </c>
      <c r="K562" s="152">
        <v>1754140.5316681401</v>
      </c>
      <c r="L562" s="152">
        <v>1711897.4153094499</v>
      </c>
      <c r="M562" s="152">
        <v>1730995.4961759199</v>
      </c>
      <c r="N562" s="152">
        <v>1844013.9719722699</v>
      </c>
      <c r="O562" s="152">
        <v>1985754.2184803199</v>
      </c>
    </row>
    <row r="563" spans="1:24">
      <c r="A563" s="8" t="s">
        <v>268</v>
      </c>
      <c r="B563" s="137">
        <f>'[8]Regional GDP'!B79</f>
        <v>1074280.36143714</v>
      </c>
      <c r="C563" s="137">
        <f>'[8]Regional GDP'!C79</f>
        <v>1203116.4826833999</v>
      </c>
      <c r="D563" s="137">
        <f>'[8]Regional GDP'!D79</f>
        <v>1311857.92979595</v>
      </c>
      <c r="E563" s="137">
        <f>'[8]Regional GDP'!E79</f>
        <v>1395120.48778705</v>
      </c>
      <c r="F563" s="152">
        <f>'[9]Regional GDP series 2019'!B83</f>
        <v>1477375.17453024</v>
      </c>
      <c r="G563" s="152">
        <f>'[9]Regional GDP series 2019'!C83</f>
        <v>1541833.4981587301</v>
      </c>
      <c r="H563" s="152">
        <f>'[9]Regional GDP series 2019'!D83</f>
        <v>1631856.4475153601</v>
      </c>
      <c r="I563" s="152">
        <v>1731487.8176170201</v>
      </c>
      <c r="J563" s="152">
        <v>1792771.3669507401</v>
      </c>
      <c r="K563" s="152">
        <v>1874577.5475524799</v>
      </c>
      <c r="L563" s="152">
        <v>1952518.91955236</v>
      </c>
      <c r="M563" s="152">
        <v>2032372.2186265399</v>
      </c>
      <c r="N563" s="152">
        <v>2155212.4277492301</v>
      </c>
      <c r="O563" s="152">
        <v>2295838.04936133</v>
      </c>
    </row>
    <row r="564" spans="1:24">
      <c r="A564" s="8" t="s">
        <v>269</v>
      </c>
      <c r="B564" s="137">
        <f>'[8]Regional GDP'!B80</f>
        <v>2121591.52878629</v>
      </c>
      <c r="C564" s="137">
        <f>'[8]Regional GDP'!C80</f>
        <v>2404703.2700516302</v>
      </c>
      <c r="D564" s="137">
        <f>'[8]Regional GDP'!D80</f>
        <v>1804361.3481606501</v>
      </c>
      <c r="E564" s="137">
        <f>'[8]Regional GDP'!E80</f>
        <v>1984528.8998070101</v>
      </c>
      <c r="F564" s="152">
        <f>'[9]Regional GDP series 2019'!B84</f>
        <v>2140063.7047035801</v>
      </c>
      <c r="G564" s="152">
        <f>'[9]Regional GDP series 2019'!C84</f>
        <v>2129056.1333870501</v>
      </c>
      <c r="H564" s="152">
        <f>'[9]Regional GDP series 2019'!D84</f>
        <v>2295906.3679872402</v>
      </c>
      <c r="I564" s="152">
        <v>2429691.56507415</v>
      </c>
      <c r="J564" s="152">
        <v>2527887.9259058498</v>
      </c>
      <c r="K564" s="152">
        <v>2657247.7698807302</v>
      </c>
      <c r="L564" s="152">
        <v>2454329.4788085199</v>
      </c>
      <c r="M564" s="152">
        <v>2579345.9391761702</v>
      </c>
      <c r="N564" s="152">
        <v>2738907.0183751299</v>
      </c>
      <c r="O564" s="152">
        <v>2877687.7489725798</v>
      </c>
    </row>
    <row r="565" spans="1:24">
      <c r="A565" s="8" t="s">
        <v>270</v>
      </c>
      <c r="B565" s="137">
        <f>'[8]Regional GDP'!B81</f>
        <v>848219.23186448298</v>
      </c>
      <c r="C565" s="137">
        <f>'[8]Regional GDP'!C81</f>
        <v>958239.66398250498</v>
      </c>
      <c r="D565" s="137">
        <f>'[8]Regional GDP'!D81</f>
        <v>1044116.90837195</v>
      </c>
      <c r="E565" s="137">
        <f>'[8]Regional GDP'!E81</f>
        <v>1160106.5755966699</v>
      </c>
      <c r="F565" s="152">
        <f>'[9]Regional GDP series 2019'!B85</f>
        <v>1231820.4110558999</v>
      </c>
      <c r="G565" s="152">
        <f>'[9]Regional GDP series 2019'!C85</f>
        <v>1277713.09551924</v>
      </c>
      <c r="H565" s="152">
        <f>'[9]Regional GDP series 2019'!D85</f>
        <v>1377319.5420671599</v>
      </c>
      <c r="I565" s="152">
        <v>1439854.5367592501</v>
      </c>
      <c r="J565" s="152">
        <v>1492485.54633572</v>
      </c>
      <c r="K565" s="152">
        <v>1562658.70210247</v>
      </c>
      <c r="L565" s="152">
        <v>2016444.48005466</v>
      </c>
      <c r="M565" s="152">
        <v>2068246.7474541999</v>
      </c>
      <c r="N565" s="152">
        <v>2168459.99909965</v>
      </c>
      <c r="O565" s="152">
        <v>2300206.1209248798</v>
      </c>
      <c r="P565" s="6"/>
      <c r="Q565" s="6"/>
      <c r="R565" s="6"/>
      <c r="S565" s="6"/>
      <c r="T565" s="6"/>
      <c r="U565" s="6"/>
      <c r="V565" s="6"/>
      <c r="W565" s="6"/>
      <c r="X565" s="6"/>
    </row>
    <row r="566" spans="1:24">
      <c r="A566" s="8" t="s">
        <v>271</v>
      </c>
      <c r="B566" s="137">
        <f>'[8]Regional GDP'!B82</f>
        <v>1285303.0125140101</v>
      </c>
      <c r="C566" s="137">
        <f>'[8]Regional GDP'!C82</f>
        <v>1237073.6276088599</v>
      </c>
      <c r="D566" s="137">
        <f>'[8]Regional GDP'!D82</f>
        <v>1340256.5873634</v>
      </c>
      <c r="E566" s="137">
        <f>'[8]Regional GDP'!E82</f>
        <v>1482287.4437299201</v>
      </c>
      <c r="F566" s="152">
        <f>'[9]Regional GDP series 2019'!B86</f>
        <v>3078859.2712698602</v>
      </c>
      <c r="G566" s="152">
        <f>'[9]Regional GDP series 2019'!C86</f>
        <v>2327553.4069155101</v>
      </c>
      <c r="H566" s="152">
        <f>'[9]Regional GDP series 2019'!D86</f>
        <v>2465985.05024696</v>
      </c>
      <c r="I566" s="152">
        <v>2617574.7320232801</v>
      </c>
      <c r="J566" s="152">
        <v>2686535.7006901298</v>
      </c>
      <c r="K566" s="152">
        <v>2755937.7941480698</v>
      </c>
      <c r="L566" s="152">
        <v>2806542.7312322198</v>
      </c>
      <c r="M566" s="152">
        <v>2938022.21288592</v>
      </c>
      <c r="N566" s="152">
        <v>3158082.47858547</v>
      </c>
      <c r="O566" s="152">
        <v>3399825.3120401702</v>
      </c>
    </row>
    <row r="567" spans="1:24">
      <c r="A567" s="8" t="s">
        <v>272</v>
      </c>
      <c r="B567" s="137">
        <f>'[8]Regional GDP'!B83</f>
        <v>998110.53633812803</v>
      </c>
      <c r="C567" s="137">
        <f>'[8]Regional GDP'!C83</f>
        <v>723385.75415734795</v>
      </c>
      <c r="D567" s="137">
        <f>'[8]Regional GDP'!D83</f>
        <v>778309.15996179695</v>
      </c>
      <c r="E567" s="137">
        <f>'[8]Regional GDP'!E83</f>
        <v>884766.70641503797</v>
      </c>
      <c r="F567" s="152">
        <f>'[9]Regional GDP series 2019'!B87</f>
        <v>969352.11670603603</v>
      </c>
      <c r="G567" s="152">
        <f>'[9]Regional GDP series 2019'!C87</f>
        <v>1006919.43203578</v>
      </c>
      <c r="H567" s="152">
        <f>'[9]Regional GDP series 2019'!D87</f>
        <v>1068731.41484317</v>
      </c>
      <c r="I567" s="152">
        <v>1138032.8053165099</v>
      </c>
      <c r="J567" s="152">
        <v>1179006.88978711</v>
      </c>
      <c r="K567" s="152">
        <v>1233965.8436376599</v>
      </c>
      <c r="L567" s="152">
        <v>1534140.7157763401</v>
      </c>
      <c r="M567" s="152">
        <v>1589104.1550399901</v>
      </c>
      <c r="N567" s="152">
        <v>1695335.86630982</v>
      </c>
      <c r="O567" s="152">
        <v>1850225.08030534</v>
      </c>
    </row>
    <row r="568" spans="1:24">
      <c r="A568" s="8" t="s">
        <v>273</v>
      </c>
      <c r="B568" s="137">
        <f>'[8]Regional GDP'!B84</f>
        <v>1915477.3935118399</v>
      </c>
      <c r="C568" s="137">
        <f>'[8]Regional GDP'!C84</f>
        <v>1580990.6575531201</v>
      </c>
      <c r="D568" s="137">
        <f>'[8]Regional GDP'!D84</f>
        <v>1697917.2466232399</v>
      </c>
      <c r="E568" s="137">
        <f>'[8]Regional GDP'!E84</f>
        <v>1879866.4533709299</v>
      </c>
      <c r="F568" s="152">
        <f>'[9]Regional GDP series 2019'!B88</f>
        <v>2295163.76580963</v>
      </c>
      <c r="G568" s="152">
        <f>'[9]Regional GDP series 2019'!C88</f>
        <v>2436858.5666098502</v>
      </c>
      <c r="H568" s="152">
        <f>'[9]Regional GDP series 2019'!D88</f>
        <v>2617982.4278217698</v>
      </c>
      <c r="I568" s="152">
        <v>2711585.7445226102</v>
      </c>
      <c r="J568" s="152">
        <v>2809750.4406682402</v>
      </c>
      <c r="K568" s="152">
        <v>2906668.1637119502</v>
      </c>
      <c r="L568" s="152">
        <v>3478856.7877638401</v>
      </c>
      <c r="M568" s="152">
        <v>3548173.9329004101</v>
      </c>
      <c r="N568" s="152">
        <v>3822192.1543270699</v>
      </c>
      <c r="O568" s="152">
        <v>4068480.0060021402</v>
      </c>
    </row>
    <row r="569" spans="1:24">
      <c r="A569" s="155" t="s">
        <v>274</v>
      </c>
      <c r="B569" s="137">
        <f>'[8]Regional GDP'!B85</f>
        <v>1318497.7501433401</v>
      </c>
      <c r="C569" s="137">
        <f>'[8]Regional GDP'!C85</f>
        <v>1481953.47879017</v>
      </c>
      <c r="D569" s="137">
        <f>'[8]Regional GDP'!D85</f>
        <v>1607478.8324321499</v>
      </c>
      <c r="E569" s="137">
        <f>'[8]Regional GDP'!E85</f>
        <v>1765389.3335812199</v>
      </c>
      <c r="F569" s="152">
        <f>'[9]Regional GDP series 2019'!B89</f>
        <v>1865638.71086416</v>
      </c>
      <c r="G569" s="152">
        <f>'[9]Regional GDP series 2019'!C89</f>
        <v>1983236.8772996899</v>
      </c>
      <c r="H569" s="152">
        <f>'[9]Regional GDP series 2019'!D89</f>
        <v>2078063.3656190799</v>
      </c>
      <c r="I569" s="152">
        <v>2210558.7088979199</v>
      </c>
      <c r="J569" s="152">
        <v>2278294.6428975901</v>
      </c>
      <c r="K569" s="152">
        <v>2373924.2153607402</v>
      </c>
      <c r="L569" s="152">
        <v>2723133.3625071002</v>
      </c>
      <c r="M569" s="152">
        <v>2837301.9236693801</v>
      </c>
      <c r="N569" s="152">
        <v>3031574.1031523799</v>
      </c>
      <c r="O569" s="152">
        <v>3258071.4723802302</v>
      </c>
    </row>
    <row r="570" spans="1:24" s="6" customFormat="1">
      <c r="A570" s="155" t="s">
        <v>275</v>
      </c>
      <c r="B570" s="137">
        <f>'[8]Regional GDP'!B86</f>
        <v>1461105.3603817399</v>
      </c>
      <c r="C570" s="137">
        <f>'[8]Regional GDP'!C86</f>
        <v>1640920.68779962</v>
      </c>
      <c r="D570" s="137">
        <f>'[8]Regional GDP'!D86</f>
        <v>1801473.1761177001</v>
      </c>
      <c r="E570" s="137">
        <f>'[8]Regional GDP'!E86</f>
        <v>1988296.39917406</v>
      </c>
      <c r="F570" s="152">
        <f>'[9]Regional GDP series 2019'!B90</f>
        <v>2118659.0046999301</v>
      </c>
      <c r="G570" s="152">
        <f>'[9]Regional GDP series 2019'!C90</f>
        <v>2290540.0735762101</v>
      </c>
      <c r="H570" s="152">
        <f>'[9]Regional GDP series 2019'!D90</f>
        <v>2484215.6804404901</v>
      </c>
      <c r="I570" s="152">
        <v>2582591.84903641</v>
      </c>
      <c r="J570" s="152">
        <v>2678094.9522887198</v>
      </c>
      <c r="K570" s="152">
        <v>2819892.0056029898</v>
      </c>
      <c r="L570" s="152">
        <v>3223695.8080090298</v>
      </c>
      <c r="M570" s="152">
        <v>3280863.7721829098</v>
      </c>
      <c r="N570" s="152">
        <v>3501360.61620112</v>
      </c>
      <c r="O570" s="152">
        <v>3730551.8922245498</v>
      </c>
      <c r="P570" s="8"/>
      <c r="Q570" s="8"/>
      <c r="R570" s="8"/>
      <c r="S570" s="8"/>
      <c r="T570" s="8"/>
      <c r="U570" s="8"/>
      <c r="V570" s="8"/>
      <c r="W570" s="8"/>
      <c r="X570" s="8"/>
    </row>
    <row r="571" spans="1:24">
      <c r="A571" s="8" t="s">
        <v>276</v>
      </c>
      <c r="B571" s="137">
        <f>'[8]Regional GDP'!B87</f>
        <v>0</v>
      </c>
      <c r="C571" s="137">
        <f>'[8]Regional GDP'!C87</f>
        <v>1297637.5873408599</v>
      </c>
      <c r="D571" s="137">
        <f>'[8]Regional GDP'!D87</f>
        <v>1668402.09191699</v>
      </c>
      <c r="E571" s="137">
        <f>'[8]Regional GDP'!E87</f>
        <v>1883483.2727955801</v>
      </c>
      <c r="F571" s="152">
        <f>'[9]Regional GDP series 2019'!B91</f>
        <v>2027598.5807839599</v>
      </c>
      <c r="G571" s="152">
        <f>'[9]Regional GDP series 2019'!C91</f>
        <v>2335148.8946816898</v>
      </c>
      <c r="H571" s="152">
        <f>'[9]Regional GDP series 2019'!D91</f>
        <v>2698448.8596315901</v>
      </c>
      <c r="I571" s="152">
        <v>3057352.3844117299</v>
      </c>
      <c r="J571" s="152">
        <v>3211913.8761674198</v>
      </c>
      <c r="K571" s="152">
        <v>3437086.4898909698</v>
      </c>
      <c r="L571" s="152">
        <v>3663051.6663434198</v>
      </c>
      <c r="M571" s="152">
        <v>3701507.46742091</v>
      </c>
      <c r="N571" s="152">
        <v>4053101.6589565799</v>
      </c>
      <c r="O571" s="152">
        <v>4533333.4619089803</v>
      </c>
    </row>
    <row r="572" spans="1:24">
      <c r="A572" s="8" t="s">
        <v>277</v>
      </c>
      <c r="B572" s="137">
        <f>'[8]Regional GDP'!B88</f>
        <v>0</v>
      </c>
      <c r="C572" s="137">
        <f>'[8]Regional GDP'!C88</f>
        <v>0</v>
      </c>
      <c r="D572" s="137">
        <f>'[8]Regional GDP'!D88</f>
        <v>1456777.6669097201</v>
      </c>
      <c r="E572" s="137">
        <f>'[8]Regional GDP'!E88</f>
        <v>1752607.6801348301</v>
      </c>
      <c r="F572" s="152">
        <f>'[9]Regional GDP series 2019'!B92</f>
        <v>1960011.10851082</v>
      </c>
      <c r="G572" s="152">
        <f>'[9]Regional GDP series 2019'!C92</f>
        <v>2219142.16556034</v>
      </c>
      <c r="H572" s="152">
        <f>'[9]Regional GDP series 2019'!D92</f>
        <v>2341924.8245129902</v>
      </c>
      <c r="I572" s="152">
        <v>2435524.0352080199</v>
      </c>
      <c r="J572" s="152">
        <v>2500145.5121901198</v>
      </c>
      <c r="K572" s="152">
        <v>2586417.3042628299</v>
      </c>
      <c r="L572" s="152">
        <v>2099465.0358426902</v>
      </c>
      <c r="M572" s="152">
        <v>2170773.7325710198</v>
      </c>
      <c r="N572" s="152">
        <v>2294432.9085611301</v>
      </c>
      <c r="O572" s="152">
        <v>2458982.31457004</v>
      </c>
    </row>
    <row r="573" spans="1:24" s="7" customFormat="1">
      <c r="A573" s="8" t="s">
        <v>278</v>
      </c>
      <c r="B573" s="137"/>
      <c r="C573" s="137"/>
      <c r="D573" s="137"/>
      <c r="E573" s="137"/>
      <c r="F573" s="152">
        <f>'[9]Regional GDP series 2019'!B93</f>
        <v>0</v>
      </c>
      <c r="G573" s="152">
        <f>'[9]Regional GDP series 2019'!C93</f>
        <v>963847.74015647895</v>
      </c>
      <c r="H573" s="152">
        <f>'[9]Regional GDP series 2019'!D93</f>
        <v>1053370.7930928599</v>
      </c>
      <c r="I573" s="152">
        <v>1065394.2827429301</v>
      </c>
      <c r="J573" s="152">
        <v>1130143.2688825</v>
      </c>
      <c r="K573" s="152">
        <v>1231616.5490916499</v>
      </c>
      <c r="L573" s="152">
        <v>1514641.3472517401</v>
      </c>
      <c r="M573" s="152">
        <v>1543851.7115253599</v>
      </c>
      <c r="N573" s="152">
        <v>1576142.9444383399</v>
      </c>
      <c r="O573" s="152">
        <v>1742808.5493242601</v>
      </c>
      <c r="P573" s="156"/>
      <c r="Q573" s="88"/>
      <c r="R573" s="88"/>
      <c r="S573" s="88"/>
    </row>
    <row r="574" spans="1:24">
      <c r="A574" s="8" t="s">
        <v>279</v>
      </c>
      <c r="B574" s="137">
        <f>'[8]Regional GDP'!B89</f>
        <v>0</v>
      </c>
      <c r="C574" s="137">
        <f>'[8]Regional GDP'!C89</f>
        <v>1955139.61998242</v>
      </c>
      <c r="D574" s="137">
        <f>'[8]Regional GDP'!D89</f>
        <v>2188272.8588164998</v>
      </c>
      <c r="E574" s="137">
        <f>'[8]Regional GDP'!E89</f>
        <v>2274294.2995843398</v>
      </c>
      <c r="F574" s="152">
        <f>'[9]Regional GDP series 2019'!B94</f>
        <v>2274784.8630484701</v>
      </c>
      <c r="G574" s="152">
        <f>'[9]Regional GDP series 2019'!C94</f>
        <v>2401528.7347360598</v>
      </c>
      <c r="H574" s="152">
        <f>'[9]Regional GDP series 2019'!D94</f>
        <v>2556607.2555468399</v>
      </c>
      <c r="I574" s="152">
        <v>2646110.3310947199</v>
      </c>
      <c r="J574" s="152">
        <v>2763272.2322210399</v>
      </c>
      <c r="K574" s="152">
        <v>2872598.7050413499</v>
      </c>
      <c r="L574" s="152">
        <v>2728783.96698754</v>
      </c>
      <c r="M574" s="152">
        <v>2762184.6620263499</v>
      </c>
      <c r="N574" s="152">
        <v>2898509.6562260101</v>
      </c>
      <c r="O574" s="152">
        <v>3126106.2206135499</v>
      </c>
    </row>
    <row r="575" spans="1:24">
      <c r="A575" s="8" t="s">
        <v>280</v>
      </c>
      <c r="B575" s="137">
        <f>'[8]Regional GDP'!B90</f>
        <v>0</v>
      </c>
      <c r="C575" s="137">
        <f>'[8]Regional GDP'!C90</f>
        <v>0</v>
      </c>
      <c r="D575" s="137">
        <f>'[8]Regional GDP'!D90</f>
        <v>0</v>
      </c>
      <c r="E575" s="137">
        <f>'[8]Regional GDP'!E90</f>
        <v>1567157.2375338001</v>
      </c>
      <c r="F575" s="152">
        <f>'[9]Regional GDP series 2019'!B95</f>
        <v>1670323.8497386901</v>
      </c>
      <c r="G575" s="152">
        <f>'[9]Regional GDP series 2019'!C95</f>
        <v>1810677.56624928</v>
      </c>
      <c r="H575" s="152">
        <f>'[9]Regional GDP series 2019'!D95</f>
        <v>1950054.02285912</v>
      </c>
      <c r="I575" s="152">
        <v>2054050.4193049599</v>
      </c>
      <c r="J575" s="152">
        <v>2136159.4714506101</v>
      </c>
      <c r="K575" s="152">
        <v>2239039.1574430801</v>
      </c>
      <c r="L575" s="152">
        <v>2419165.3611224</v>
      </c>
      <c r="M575" s="152">
        <v>2521532.8648124998</v>
      </c>
      <c r="N575" s="152">
        <v>2705323.3741511102</v>
      </c>
      <c r="O575" s="152">
        <v>2941702.8615811402</v>
      </c>
    </row>
    <row r="576" spans="1:24" ht="13.9">
      <c r="A576" s="157" t="s">
        <v>286</v>
      </c>
      <c r="B576" s="158">
        <f>'[8]Regional GDP'!B91</f>
        <v>1428496.3518417301</v>
      </c>
      <c r="C576" s="158">
        <f>'[8]Regional GDP'!C91</f>
        <v>1621445.20268528</v>
      </c>
      <c r="D576" s="158">
        <f>'[8]Regional GDP'!D91</f>
        <v>1778839.5671322499</v>
      </c>
      <c r="E576" s="158">
        <f>'[8]Regional GDP'!E91</f>
        <v>1968965.16287008</v>
      </c>
      <c r="F576" s="159">
        <f>'[9]Regional GDP series 2019'!B96</f>
        <v>2097895.53476582</v>
      </c>
      <c r="G576" s="160">
        <f>'[9]Regional GDP series 2019'!C96</f>
        <v>2261201.7752770698</v>
      </c>
      <c r="H576" s="160">
        <f>'[9]Regional GDP series 2019'!D96</f>
        <v>2439534.9045323301</v>
      </c>
      <c r="I576" s="160">
        <v>2563987.96961219</v>
      </c>
      <c r="J576" s="160">
        <v>2677284.4705336899</v>
      </c>
      <c r="K576" s="160">
        <v>2806299.4676751802</v>
      </c>
      <c r="L576" s="160">
        <v>2997592.5465850001</v>
      </c>
      <c r="M576" s="160">
        <v>3096625.9215345299</v>
      </c>
      <c r="N576" s="160">
        <v>3299636.5390949398</v>
      </c>
      <c r="O576" s="161">
        <v>3544124.0101326602</v>
      </c>
    </row>
    <row r="577" spans="1:15">
      <c r="B577" s="120">
        <f>B576/B366</f>
        <v>908.88036078012306</v>
      </c>
      <c r="C577" s="120">
        <f>C576/C366</f>
        <v>1014.25268830476</v>
      </c>
      <c r="D577" s="120">
        <f>D576/D366</f>
        <v>1076.4470817920901</v>
      </c>
      <c r="E577" s="120">
        <f>E576/E366</f>
        <v>991.72524781011896</v>
      </c>
      <c r="F577" s="120">
        <f>F576/F366</f>
        <v>963.63299586190101</v>
      </c>
      <c r="G577" s="120"/>
      <c r="H577" s="120"/>
      <c r="I577" s="120"/>
      <c r="J577" s="120"/>
      <c r="K577" s="120"/>
      <c r="L577" s="120"/>
      <c r="O577" s="111"/>
    </row>
    <row r="578" spans="1:15">
      <c r="D578" s="109"/>
      <c r="E578" s="109"/>
      <c r="F578" s="109"/>
      <c r="G578" s="109"/>
      <c r="I578" s="9"/>
      <c r="J578" s="9"/>
      <c r="K578" s="9"/>
      <c r="L578" s="9"/>
      <c r="M578" s="9"/>
      <c r="N578" s="9"/>
    </row>
    <row r="579" spans="1:15" ht="13.9">
      <c r="A579" s="4" t="s">
        <v>287</v>
      </c>
      <c r="C579" s="80"/>
      <c r="D579" s="80"/>
      <c r="E579" s="80"/>
      <c r="F579" s="80"/>
      <c r="G579" s="80"/>
      <c r="H579" s="80"/>
      <c r="I579" s="80"/>
      <c r="J579" s="80"/>
      <c r="K579" s="80"/>
      <c r="O579" s="81"/>
    </row>
    <row r="580" spans="1:15" ht="13.9">
      <c r="N580" s="4" t="s">
        <v>288</v>
      </c>
    </row>
    <row r="581" spans="1:15" ht="13.9">
      <c r="B581" s="23">
        <v>2013</v>
      </c>
      <c r="C581" s="23">
        <v>2014</v>
      </c>
      <c r="D581" s="23">
        <v>2015</v>
      </c>
      <c r="E581" s="23">
        <v>2016</v>
      </c>
      <c r="F581" s="23">
        <v>2017</v>
      </c>
      <c r="G581" s="23">
        <v>2018</v>
      </c>
      <c r="I581" s="23">
        <v>2019</v>
      </c>
      <c r="J581" s="23">
        <v>2020</v>
      </c>
      <c r="K581" s="23">
        <v>2021</v>
      </c>
      <c r="L581" s="23">
        <v>2022</v>
      </c>
      <c r="M581" s="172" t="s">
        <v>21</v>
      </c>
      <c r="N581" s="172" t="s">
        <v>3</v>
      </c>
      <c r="O581" s="24">
        <v>2025</v>
      </c>
    </row>
    <row r="582" spans="1:15">
      <c r="B582" s="162">
        <f t="shared" ref="B582:G582" si="145">C176</f>
        <v>75059326.830086902</v>
      </c>
      <c r="C582" s="162">
        <f t="shared" si="145"/>
        <v>80841539.791091695</v>
      </c>
      <c r="D582" s="162">
        <f t="shared" si="145"/>
        <v>86484736.137712702</v>
      </c>
      <c r="E582" s="162">
        <f t="shared" si="145"/>
        <v>105733117.76600599</v>
      </c>
      <c r="F582" s="162">
        <f t="shared" si="145"/>
        <v>112953541.349417</v>
      </c>
      <c r="G582" s="162">
        <f t="shared" si="145"/>
        <v>120315983.177523</v>
      </c>
      <c r="I582" s="162">
        <v>128367785.816797</v>
      </c>
      <c r="J582" s="162">
        <v>133482676.25550801</v>
      </c>
      <c r="K582" s="162">
        <v>139650686.611864</v>
      </c>
      <c r="L582" s="162">
        <v>145975571.87127399</v>
      </c>
      <c r="M582" s="162">
        <v>153423856.35378799</v>
      </c>
      <c r="N582" s="162">
        <v>162109751.001104</v>
      </c>
      <c r="O582" s="162">
        <v>172080648.456451</v>
      </c>
    </row>
    <row r="583" spans="1:15" ht="13.9">
      <c r="A583" s="163"/>
      <c r="B583" s="1"/>
      <c r="C583" s="164"/>
      <c r="D583" s="164"/>
      <c r="E583" s="164"/>
      <c r="F583" s="164"/>
      <c r="G583" s="164"/>
      <c r="I583" s="1">
        <v>2020</v>
      </c>
      <c r="J583" s="164">
        <v>3.98455921488801</v>
      </c>
      <c r="K583" s="165">
        <v>4.3022104795725502</v>
      </c>
      <c r="L583" s="165">
        <v>4.3777774456103904</v>
      </c>
      <c r="M583" s="165">
        <v>4.5584679544315296</v>
      </c>
      <c r="N583" s="165">
        <v>4.7781238408811202</v>
      </c>
      <c r="O583" s="165">
        <v>5.0056491130755898</v>
      </c>
    </row>
    <row r="584" spans="1:15" ht="13.9">
      <c r="A584" s="163"/>
      <c r="B584" s="1"/>
      <c r="D584" s="164"/>
      <c r="E584" s="164"/>
      <c r="F584" s="164"/>
      <c r="G584" s="164"/>
      <c r="I584" s="1">
        <v>2021</v>
      </c>
      <c r="J584" s="164"/>
      <c r="K584" s="165">
        <v>4.6208321029980404</v>
      </c>
      <c r="L584" s="165">
        <v>4.5749438189420104</v>
      </c>
      <c r="M584" s="165">
        <v>4.7504738954936601</v>
      </c>
      <c r="N584" s="165">
        <v>4.9774594695247503</v>
      </c>
      <c r="O584" s="165">
        <v>5.2110671628808003</v>
      </c>
    </row>
    <row r="585" spans="1:15" ht="13.9">
      <c r="A585" s="163"/>
      <c r="B585" s="1"/>
      <c r="E585" s="164"/>
      <c r="F585" s="164"/>
      <c r="G585" s="164"/>
      <c r="I585" s="1">
        <v>2022</v>
      </c>
      <c r="J585" s="164"/>
      <c r="K585" s="165"/>
      <c r="L585" s="165">
        <v>4.5290756621834998</v>
      </c>
      <c r="M585" s="165">
        <v>4.8153550218285899</v>
      </c>
      <c r="N585" s="165">
        <v>5.0966052000880797</v>
      </c>
      <c r="O585" s="165">
        <v>5.3591454934689597</v>
      </c>
    </row>
    <row r="586" spans="1:15" ht="13.9">
      <c r="A586" s="163"/>
      <c r="B586" s="1"/>
      <c r="F586" s="164"/>
      <c r="G586" s="164"/>
      <c r="I586" s="4">
        <v>2023</v>
      </c>
      <c r="J586" s="164"/>
      <c r="K586" s="165"/>
      <c r="L586" s="166"/>
      <c r="M586" s="165">
        <v>5.1024184300385098</v>
      </c>
      <c r="N586" s="165">
        <v>5.3815244286038002</v>
      </c>
      <c r="O586" s="165">
        <v>5.6372976652422597</v>
      </c>
    </row>
    <row r="587" spans="1:15" ht="13.9">
      <c r="A587" s="163"/>
      <c r="B587" s="1"/>
      <c r="G587" s="164"/>
      <c r="I587" s="167">
        <v>2024</v>
      </c>
      <c r="J587" s="164"/>
      <c r="K587" s="165"/>
      <c r="L587" s="166"/>
      <c r="M587" s="165"/>
      <c r="N587" s="165">
        <v>5.6613716104796197</v>
      </c>
      <c r="O587" s="165">
        <v>5.9057571937068696</v>
      </c>
    </row>
    <row r="588" spans="1:15" ht="13.9">
      <c r="A588" s="163"/>
      <c r="B588" s="1"/>
      <c r="I588" s="167">
        <v>2025</v>
      </c>
      <c r="J588" s="168"/>
      <c r="K588" s="169"/>
      <c r="L588" s="18"/>
      <c r="M588" s="169"/>
      <c r="N588" s="169"/>
      <c r="O588" s="169">
        <v>6.1507080195803301</v>
      </c>
    </row>
    <row r="589" spans="1:15" ht="13.9">
      <c r="B589" s="1"/>
      <c r="I589" s="134"/>
      <c r="J589" s="134"/>
      <c r="K589" s="9"/>
      <c r="L589" s="134"/>
      <c r="M589" s="134"/>
      <c r="N589" s="134"/>
    </row>
    <row r="590" spans="1:15">
      <c r="E590" s="109"/>
    </row>
    <row r="591" spans="1:15" ht="13.9">
      <c r="A591" s="4" t="s">
        <v>289</v>
      </c>
      <c r="B591" s="14"/>
      <c r="C591" s="14"/>
      <c r="D591" s="14"/>
      <c r="E591" s="14"/>
      <c r="F591" s="14"/>
      <c r="G591" s="109"/>
      <c r="H591" s="109"/>
      <c r="I591" s="109"/>
      <c r="J591" s="109"/>
      <c r="K591" s="109"/>
      <c r="L591" s="166"/>
    </row>
    <row r="592" spans="1:15" ht="13.9">
      <c r="B592" s="85"/>
      <c r="C592" s="85"/>
      <c r="D592" s="85"/>
      <c r="E592" s="85"/>
      <c r="F592" s="85"/>
      <c r="G592" s="85"/>
      <c r="H592" s="85"/>
      <c r="I592" s="6"/>
      <c r="J592" s="6"/>
      <c r="K592" s="6"/>
      <c r="N592" s="4" t="s">
        <v>288</v>
      </c>
    </row>
    <row r="593" spans="1:24" ht="13.9">
      <c r="B593" s="23">
        <v>2013</v>
      </c>
      <c r="C593" s="23">
        <v>2014</v>
      </c>
      <c r="D593" s="23">
        <v>2015</v>
      </c>
      <c r="E593" s="23">
        <v>2016</v>
      </c>
      <c r="F593" s="23">
        <v>2017</v>
      </c>
      <c r="G593" s="23">
        <v>2018</v>
      </c>
      <c r="I593" s="23">
        <v>2019</v>
      </c>
      <c r="J593" s="23">
        <v>2020</v>
      </c>
      <c r="K593" s="23">
        <v>2021</v>
      </c>
      <c r="L593" s="23">
        <v>2022</v>
      </c>
      <c r="M593" s="172" t="s">
        <v>21</v>
      </c>
      <c r="N593" s="172" t="s">
        <v>3</v>
      </c>
      <c r="O593" s="24">
        <v>2025</v>
      </c>
    </row>
    <row r="594" spans="1:24">
      <c r="B594" s="138">
        <f t="shared" ref="B594:G594" si="146">C385</f>
        <v>22378530.382065199</v>
      </c>
      <c r="C594" s="138">
        <f t="shared" si="146"/>
        <v>23920595.064504299</v>
      </c>
      <c r="D594" s="138">
        <f t="shared" si="146"/>
        <v>25234560.161028098</v>
      </c>
      <c r="E594" s="138">
        <f t="shared" si="146"/>
        <v>29296461.531566702</v>
      </c>
      <c r="F594" s="138">
        <f t="shared" si="146"/>
        <v>31239120.1373096</v>
      </c>
      <c r="G594" s="138">
        <f t="shared" si="146"/>
        <v>32604186.321499899</v>
      </c>
      <c r="I594" s="138">
        <v>34531748.842806198</v>
      </c>
      <c r="J594" s="138">
        <v>36340712.671592601</v>
      </c>
      <c r="K594" s="138">
        <v>37680401.514782898</v>
      </c>
      <c r="L594" s="138">
        <v>39287406.003258102</v>
      </c>
      <c r="M594" s="138">
        <v>40979898.712815903</v>
      </c>
      <c r="N594" s="138">
        <v>43053539.605547503</v>
      </c>
      <c r="O594" s="138">
        <v>45409415.169983603</v>
      </c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13.9">
      <c r="A595" s="163"/>
      <c r="B595" s="1">
        <v>2014</v>
      </c>
      <c r="C595" s="164"/>
      <c r="D595" s="164"/>
      <c r="E595" s="164"/>
      <c r="F595" s="164"/>
      <c r="G595" s="164"/>
      <c r="I595" s="1">
        <v>2020</v>
      </c>
      <c r="J595" s="164">
        <v>5.2385526056645704</v>
      </c>
      <c r="K595" s="164">
        <v>4.4596278279355603</v>
      </c>
      <c r="L595" s="164">
        <v>4.3946543010952901</v>
      </c>
      <c r="M595" s="164">
        <v>4.3729784135217802</v>
      </c>
      <c r="N595" s="164">
        <v>4.5100505416834498</v>
      </c>
      <c r="O595" s="164">
        <v>4.6697585911132302</v>
      </c>
    </row>
    <row r="596" spans="1:24" ht="13.9">
      <c r="A596" s="163"/>
      <c r="B596" s="1">
        <v>2015</v>
      </c>
      <c r="D596" s="164"/>
      <c r="E596" s="164"/>
      <c r="F596" s="164"/>
      <c r="G596" s="164"/>
      <c r="I596" s="1">
        <v>2021</v>
      </c>
      <c r="J596" s="164"/>
      <c r="K596" s="164">
        <v>3.6864682740179702</v>
      </c>
      <c r="L596" s="164">
        <v>3.9752462292936599</v>
      </c>
      <c r="M596" s="164">
        <v>4.0860386380501703</v>
      </c>
      <c r="N596" s="164">
        <v>4.3287143581299103</v>
      </c>
      <c r="O596" s="164">
        <v>4.5563692277897196</v>
      </c>
    </row>
    <row r="597" spans="1:24" ht="13.9">
      <c r="A597" s="163"/>
      <c r="B597" s="1">
        <v>2016</v>
      </c>
      <c r="E597" s="164"/>
      <c r="F597" s="164"/>
      <c r="G597" s="164"/>
      <c r="I597" s="1">
        <v>2022</v>
      </c>
      <c r="J597" s="164"/>
      <c r="K597" s="164"/>
      <c r="L597" s="164">
        <v>4.2648284622040604</v>
      </c>
      <c r="M597" s="164">
        <v>4.2864008749242899</v>
      </c>
      <c r="N597" s="164">
        <v>4.5436792051618102</v>
      </c>
      <c r="O597" s="164">
        <v>4.7749824315704803</v>
      </c>
    </row>
    <row r="598" spans="1:24" ht="13.9">
      <c r="A598" s="163"/>
      <c r="B598" s="1">
        <v>2017</v>
      </c>
      <c r="F598" s="164"/>
      <c r="G598" s="164"/>
      <c r="I598" s="1">
        <v>2023</v>
      </c>
      <c r="J598" s="164"/>
      <c r="K598" s="164"/>
      <c r="L598" s="164"/>
      <c r="M598" s="164">
        <v>4.3079777509808004</v>
      </c>
      <c r="N598" s="164">
        <v>4.6833841164177503</v>
      </c>
      <c r="O598" s="164">
        <v>4.9455878451716098</v>
      </c>
    </row>
    <row r="599" spans="1:24" s="6" customFormat="1" ht="13.9">
      <c r="A599" s="163"/>
      <c r="B599" s="1">
        <v>2018</v>
      </c>
      <c r="C599" s="8"/>
      <c r="D599" s="8"/>
      <c r="E599" s="8"/>
      <c r="F599" s="8"/>
      <c r="G599" s="164"/>
      <c r="I599" s="1">
        <v>2024</v>
      </c>
      <c r="J599" s="164"/>
      <c r="K599" s="164"/>
      <c r="L599" s="164"/>
      <c r="M599" s="8"/>
      <c r="N599" s="25">
        <v>5.0601415763946296</v>
      </c>
      <c r="O599" s="25">
        <v>5.2658529917252004</v>
      </c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13.9">
      <c r="A600" s="163"/>
      <c r="B600" s="1">
        <v>2019</v>
      </c>
      <c r="I600" s="4">
        <v>2025</v>
      </c>
      <c r="J600" s="168"/>
      <c r="K600" s="168"/>
      <c r="L600" s="168"/>
      <c r="M600" s="18"/>
      <c r="N600" s="26"/>
      <c r="O600" s="26">
        <v>5.4719671971696897</v>
      </c>
    </row>
    <row r="601" spans="1:24" ht="13.9">
      <c r="B601" s="1">
        <v>2020</v>
      </c>
    </row>
    <row r="602" spans="1:24" ht="13.9">
      <c r="B602" s="1"/>
    </row>
    <row r="603" spans="1:24" ht="13.9">
      <c r="A603" s="4" t="s">
        <v>290</v>
      </c>
      <c r="C603" s="170"/>
      <c r="D603" s="170"/>
      <c r="E603" s="170"/>
      <c r="F603" s="170"/>
    </row>
    <row r="604" spans="1:24" ht="13.9">
      <c r="C604" s="80"/>
      <c r="D604" s="80"/>
      <c r="E604" s="80"/>
      <c r="F604" s="80"/>
      <c r="G604" s="80"/>
      <c r="I604" s="80"/>
      <c r="J604" s="80"/>
      <c r="K604" s="80"/>
      <c r="L604" s="80"/>
      <c r="O604" s="4" t="s">
        <v>288</v>
      </c>
    </row>
    <row r="605" spans="1:24" ht="13.9">
      <c r="B605" s="23">
        <v>2013</v>
      </c>
      <c r="C605" s="23">
        <v>2014</v>
      </c>
      <c r="D605" s="23">
        <v>2015</v>
      </c>
      <c r="E605" s="23">
        <v>2016</v>
      </c>
      <c r="F605" s="23">
        <v>2017</v>
      </c>
      <c r="G605" s="23">
        <v>2018</v>
      </c>
      <c r="I605" s="23">
        <v>2019</v>
      </c>
      <c r="J605" s="23">
        <v>2020</v>
      </c>
      <c r="K605" s="23">
        <v>2021</v>
      </c>
      <c r="L605" s="23">
        <v>2022</v>
      </c>
      <c r="M605" s="172" t="s">
        <v>21</v>
      </c>
      <c r="N605" s="172" t="s">
        <v>3</v>
      </c>
      <c r="O605" s="24">
        <v>2025</v>
      </c>
    </row>
    <row r="606" spans="1:24">
      <c r="B606" s="91">
        <v>19872085.998665001</v>
      </c>
      <c r="C606" s="138">
        <v>21057206.0001578</v>
      </c>
      <c r="D606" s="138">
        <v>23103647.120260701</v>
      </c>
      <c r="E606" s="138">
        <v>25817954.892349899</v>
      </c>
      <c r="F606" s="138">
        <f>G405</f>
        <v>31755266.027488701</v>
      </c>
      <c r="G606" s="138">
        <f>H405</f>
        <v>33636572.596041299</v>
      </c>
      <c r="I606" s="138">
        <v>37621647.356596097</v>
      </c>
      <c r="J606" s="138">
        <v>39675040.180016801</v>
      </c>
      <c r="K606" s="138">
        <v>42103557.417233199</v>
      </c>
      <c r="L606" s="138">
        <v>43234185.224997699</v>
      </c>
      <c r="M606" s="138">
        <v>44536522.770700201</v>
      </c>
      <c r="N606" s="138">
        <v>46623739.081536002</v>
      </c>
      <c r="O606" s="138">
        <v>49221786.994391002</v>
      </c>
    </row>
    <row r="607" spans="1:24" ht="13.9">
      <c r="A607" s="163"/>
      <c r="B607" s="1">
        <v>2014</v>
      </c>
      <c r="C607" s="164">
        <f>((C606/$B$606)^(1/1)-1)*100</f>
        <v>5.9637423145835404</v>
      </c>
      <c r="D607" s="164">
        <f>((D606/$B$606)^(1/2)-1)*100</f>
        <v>7.8247704729476997</v>
      </c>
      <c r="E607" s="164">
        <f>((E606/$B$606)^(1/3)-1)*100</f>
        <v>9.1170944731787404</v>
      </c>
      <c r="F607" s="164"/>
      <c r="G607" s="164"/>
      <c r="I607" s="1">
        <v>2020</v>
      </c>
      <c r="J607" s="164">
        <v>5.4580087999805702</v>
      </c>
      <c r="K607" s="164">
        <v>5.78899510670652</v>
      </c>
      <c r="L607" s="164">
        <v>4.74416126611876</v>
      </c>
      <c r="M607" s="164">
        <v>4.3084818279180999</v>
      </c>
      <c r="N607" s="164">
        <v>4.3839815536994298</v>
      </c>
      <c r="O607" s="25">
        <v>4.5811134629248</v>
      </c>
    </row>
    <row r="608" spans="1:24" ht="13.9">
      <c r="A608" s="163"/>
      <c r="B608" s="1">
        <v>2015</v>
      </c>
      <c r="D608" s="164">
        <f>((D606/$C$606)^(1/1)-1)*100</f>
        <v>9.7184836396984107</v>
      </c>
      <c r="E608" s="164">
        <f>((E606/$C$606)^(1/2)-1)*100</f>
        <v>10.728787909186099</v>
      </c>
      <c r="F608" s="164"/>
      <c r="G608" s="164"/>
      <c r="I608" s="1">
        <v>2021</v>
      </c>
      <c r="J608" s="164"/>
      <c r="K608" s="164">
        <v>6.1210202338737796</v>
      </c>
      <c r="L608" s="164">
        <v>4.3890515671616903</v>
      </c>
      <c r="M608" s="164">
        <v>3.9280974400158799</v>
      </c>
      <c r="N608" s="164">
        <v>4.11718822730451</v>
      </c>
      <c r="O608" s="25">
        <v>4.4066113210869702</v>
      </c>
    </row>
    <row r="609" spans="1:15" ht="13.9">
      <c r="A609" s="163"/>
      <c r="B609" s="1">
        <v>2016</v>
      </c>
      <c r="E609" s="164">
        <f>((E606/$D$606)^(1/1)-1)*100</f>
        <v>11.7483952120651</v>
      </c>
      <c r="F609" s="164"/>
      <c r="G609" s="164"/>
      <c r="I609" s="1">
        <v>2022</v>
      </c>
      <c r="J609" s="164"/>
      <c r="K609" s="164"/>
      <c r="L609" s="164">
        <v>2.68534983056266</v>
      </c>
      <c r="M609" s="164">
        <v>2.8486882805767801</v>
      </c>
      <c r="N609" s="164">
        <v>3.4576880972436301</v>
      </c>
      <c r="O609" s="25">
        <v>3.9823542991633598</v>
      </c>
    </row>
    <row r="610" spans="1:15" ht="13.9">
      <c r="A610" s="163"/>
      <c r="B610" s="1">
        <v>2017</v>
      </c>
      <c r="F610" s="164"/>
      <c r="G610" s="164"/>
      <c r="I610" s="1">
        <v>2023</v>
      </c>
      <c r="J610" s="164"/>
      <c r="K610" s="164"/>
      <c r="L610" s="164"/>
      <c r="M610" s="164">
        <v>3.01228654807506</v>
      </c>
      <c r="N610" s="164">
        <v>3.8460329087814702</v>
      </c>
      <c r="O610" s="25">
        <v>4.4183194646762303</v>
      </c>
    </row>
    <row r="611" spans="1:15" ht="13.9">
      <c r="A611" s="163"/>
      <c r="B611" s="1">
        <v>2018</v>
      </c>
      <c r="G611" s="164"/>
      <c r="I611" s="1">
        <v>2024</v>
      </c>
      <c r="J611" s="164"/>
      <c r="K611" s="164"/>
      <c r="L611" s="164"/>
      <c r="M611" s="164"/>
      <c r="N611" s="164">
        <v>4.6865273285523301</v>
      </c>
      <c r="O611" s="25">
        <v>5.1285163316824498</v>
      </c>
    </row>
    <row r="612" spans="1:15" ht="13.9">
      <c r="A612" s="163"/>
      <c r="B612" s="1">
        <v>2019</v>
      </c>
      <c r="I612" s="4">
        <v>2025</v>
      </c>
      <c r="J612" s="168"/>
      <c r="K612" s="168"/>
      <c r="L612" s="168"/>
      <c r="M612" s="168"/>
      <c r="N612" s="168"/>
      <c r="O612" s="26">
        <v>5.5723714228744798</v>
      </c>
    </row>
    <row r="613" spans="1:15" ht="13.9">
      <c r="B613" s="1">
        <v>2020</v>
      </c>
      <c r="I613" s="164"/>
      <c r="J613" s="164"/>
      <c r="K613" s="164"/>
      <c r="L613" s="164"/>
      <c r="M613" s="164"/>
      <c r="N613" s="164"/>
    </row>
    <row r="614" spans="1:15" ht="13.9">
      <c r="B614" s="1"/>
      <c r="J614" s="9"/>
      <c r="K614" s="9"/>
      <c r="L614" s="9"/>
      <c r="M614" s="9"/>
      <c r="N614" s="9"/>
      <c r="O614" s="9"/>
    </row>
    <row r="615" spans="1:15" ht="13.9">
      <c r="A615" s="4" t="s">
        <v>291</v>
      </c>
      <c r="C615" s="170"/>
      <c r="D615" s="170"/>
      <c r="E615" s="170"/>
      <c r="F615" s="170"/>
      <c r="G615" s="9"/>
      <c r="I615" s="9"/>
      <c r="J615" s="9"/>
      <c r="K615" s="9"/>
      <c r="L615" s="9"/>
      <c r="M615" s="9"/>
      <c r="N615" s="9"/>
    </row>
    <row r="616" spans="1:15" ht="13.9">
      <c r="C616" s="80"/>
      <c r="D616" s="80"/>
      <c r="E616" s="80"/>
      <c r="F616" s="80"/>
      <c r="G616" s="80"/>
      <c r="I616" s="80"/>
      <c r="J616" s="80"/>
      <c r="K616" s="80"/>
      <c r="L616" s="80"/>
      <c r="O616" s="4" t="s">
        <v>288</v>
      </c>
    </row>
    <row r="617" spans="1:15" ht="13.9">
      <c r="B617" s="23">
        <v>2013</v>
      </c>
      <c r="C617" s="23">
        <v>2014</v>
      </c>
      <c r="D617" s="23">
        <v>2015</v>
      </c>
      <c r="E617" s="23">
        <v>2016</v>
      </c>
      <c r="F617" s="23">
        <v>2017</v>
      </c>
      <c r="G617" s="23">
        <v>2018</v>
      </c>
      <c r="I617" s="23">
        <v>2019</v>
      </c>
      <c r="J617" s="23">
        <v>2020</v>
      </c>
      <c r="K617" s="23">
        <v>2021</v>
      </c>
      <c r="L617" s="23">
        <v>2022</v>
      </c>
      <c r="M617" s="172" t="s">
        <v>21</v>
      </c>
      <c r="N617" s="172" t="s">
        <v>3</v>
      </c>
      <c r="O617" s="24">
        <v>2025</v>
      </c>
    </row>
    <row r="618" spans="1:15" ht="13.9">
      <c r="B618" s="91">
        <v>32808710.449356701</v>
      </c>
      <c r="C618" s="138">
        <v>35863738.726429597</v>
      </c>
      <c r="D618" s="138">
        <v>38146528.8564239</v>
      </c>
      <c r="E618" s="138">
        <v>40549564.023061499</v>
      </c>
      <c r="F618" s="42">
        <f>F161</f>
        <v>46892835.494150899</v>
      </c>
      <c r="G618" s="42">
        <f>G161</f>
        <v>49959155.184618302</v>
      </c>
      <c r="I618" s="42">
        <v>54075224.259981997</v>
      </c>
      <c r="J618" s="42">
        <v>57466923.403898798</v>
      </c>
      <c r="K618" s="42">
        <v>59866727.679847598</v>
      </c>
      <c r="L618" s="42">
        <v>63453980.643018</v>
      </c>
      <c r="M618" s="42">
        <v>67907434.870271698</v>
      </c>
      <c r="N618" s="42">
        <v>72432472.314020604</v>
      </c>
      <c r="O618" s="42">
        <v>77449446.292076096</v>
      </c>
    </row>
    <row r="619" spans="1:15" ht="13.9">
      <c r="A619" s="163"/>
      <c r="B619" s="1">
        <v>2014</v>
      </c>
      <c r="C619" s="164">
        <f>((C618/$B$618)^(1/1)-1)*100</f>
        <v>9.3116377792069596</v>
      </c>
      <c r="D619" s="164">
        <f>((D618/$B$618)^(1/2)-1)*100</f>
        <v>7.8283432284293601</v>
      </c>
      <c r="E619" s="164">
        <f>((E618/$B$618)^(1/3)-1)*100</f>
        <v>7.3162963645482</v>
      </c>
      <c r="F619" s="164"/>
      <c r="G619" s="164"/>
      <c r="I619" s="1">
        <v>2020</v>
      </c>
      <c r="J619" s="164">
        <v>6.2721869217043</v>
      </c>
      <c r="K619" s="164">
        <v>5.2188608254388296</v>
      </c>
      <c r="L619" s="164">
        <v>5.4759666400181901</v>
      </c>
      <c r="M619" s="164">
        <v>5.8594782470698696</v>
      </c>
      <c r="N619" s="164">
        <v>6.0198037481192097</v>
      </c>
      <c r="O619" s="25">
        <v>6.1703701154415898</v>
      </c>
    </row>
    <row r="620" spans="1:15" ht="13.9">
      <c r="A620" s="163"/>
      <c r="B620" s="1">
        <v>2015</v>
      </c>
      <c r="D620" s="164">
        <f>((D618/$C$618)^(1/1)-1)*100</f>
        <v>6.3651761111900997</v>
      </c>
      <c r="E620" s="164">
        <f>((E618/$C$618)^(1/2)-1)*100</f>
        <v>6.3323258803536797</v>
      </c>
      <c r="F620" s="164"/>
      <c r="G620" s="164"/>
      <c r="I620" s="1">
        <v>2021</v>
      </c>
      <c r="J620" s="164"/>
      <c r="K620" s="164">
        <v>4.1759748631087703</v>
      </c>
      <c r="L620" s="164">
        <v>5.0800963630212896</v>
      </c>
      <c r="M620" s="164">
        <v>5.7222651648660898</v>
      </c>
      <c r="N620" s="164">
        <v>5.9568016632783003</v>
      </c>
      <c r="O620" s="25">
        <v>6.1500184629666999</v>
      </c>
    </row>
    <row r="621" spans="1:15" ht="13.9">
      <c r="A621" s="163"/>
      <c r="B621" s="1">
        <v>2016</v>
      </c>
      <c r="E621" s="164">
        <f>((E618/$D$618)^(1/1)-1)*100</f>
        <v>6.2994857951091303</v>
      </c>
      <c r="F621" s="164"/>
      <c r="G621" s="164"/>
      <c r="I621" s="1">
        <v>2022</v>
      </c>
      <c r="J621" s="164"/>
      <c r="K621" s="164"/>
      <c r="L621" s="164">
        <v>5.9920645443560598</v>
      </c>
      <c r="M621" s="164">
        <v>6.50399602152436</v>
      </c>
      <c r="N621" s="164">
        <v>6.5571500092870698</v>
      </c>
      <c r="O621" s="25">
        <v>6.6493466518063604</v>
      </c>
    </row>
    <row r="622" spans="1:15" ht="13.9">
      <c r="A622" s="163"/>
      <c r="B622" s="1">
        <v>2017</v>
      </c>
      <c r="F622" s="164"/>
      <c r="G622" s="164"/>
      <c r="I622" s="1">
        <v>2023</v>
      </c>
      <c r="J622" s="164"/>
      <c r="K622" s="164"/>
      <c r="L622" s="164"/>
      <c r="M622" s="164">
        <v>7.0184000784885496</v>
      </c>
      <c r="N622" s="164">
        <v>6.8408214998757</v>
      </c>
      <c r="O622" s="25">
        <v>6.8693452122688097</v>
      </c>
    </row>
    <row r="623" spans="1:15" ht="13.9">
      <c r="A623" s="163"/>
      <c r="B623" s="1">
        <v>2018</v>
      </c>
      <c r="G623" s="164"/>
      <c r="I623" s="1">
        <v>2024</v>
      </c>
      <c r="J623" s="164"/>
      <c r="K623" s="164"/>
      <c r="L623" s="164"/>
      <c r="M623" s="164"/>
      <c r="N623" s="164">
        <v>6.6635375822889902</v>
      </c>
      <c r="O623" s="25">
        <v>6.7948956484080503</v>
      </c>
    </row>
    <row r="624" spans="1:15" ht="13.9">
      <c r="A624" s="163"/>
      <c r="B624" s="1">
        <v>2019</v>
      </c>
      <c r="I624" s="4">
        <v>2025</v>
      </c>
      <c r="J624" s="168"/>
      <c r="K624" s="168"/>
      <c r="L624" s="168"/>
      <c r="M624" s="168"/>
      <c r="N624" s="168"/>
      <c r="O624" s="26">
        <v>6.9264154843495396</v>
      </c>
    </row>
    <row r="625" spans="2:14" ht="13.9">
      <c r="B625" s="1">
        <v>2020</v>
      </c>
      <c r="J625" s="164"/>
      <c r="K625" s="164"/>
      <c r="L625" s="164"/>
      <c r="M625" s="164"/>
      <c r="N625" s="164"/>
    </row>
    <row r="626" spans="2:14" ht="13.9">
      <c r="B626" s="1">
        <v>2021</v>
      </c>
      <c r="K626" s="25"/>
      <c r="L626" s="25"/>
      <c r="M626" s="25"/>
      <c r="N626" s="25"/>
    </row>
    <row r="627" spans="2:14" ht="13.9">
      <c r="B627" s="1">
        <v>2022</v>
      </c>
      <c r="L627" s="25"/>
      <c r="M627" s="25"/>
      <c r="N627" s="25"/>
    </row>
  </sheetData>
  <mergeCells count="2">
    <mergeCell ref="A18:H18"/>
    <mergeCell ref="A24:H24"/>
  </mergeCells>
  <pageMargins left="0.25" right="0.25" top="0.75" bottom="0.75" header="0.29861111111111099" footer="0.29861111111111099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NatPub 2025 base 2019 f</vt:lpstr>
      <vt:lpstr>'NatPub 2025 base 2019 f'!Print_Area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Kimario</dc:creator>
  <cp:lastModifiedBy>Adella Sabas</cp:lastModifiedBy>
  <dcterms:created xsi:type="dcterms:W3CDTF">2025-11-08T09:07:00Z</dcterms:created>
  <dcterms:modified xsi:type="dcterms:W3CDTF">2026-09-28T07:32:27Z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716DC65931D942FE97031E3EBC9E0BB3_12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